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Dominique/Desktop/Ecademy/Cours en ligne - Consolidation/Consolidation FR/"/>
    </mc:Choice>
  </mc:AlternateContent>
  <xr:revisionPtr revIDLastSave="0" documentId="13_ncr:1_{84E96B10-65EA-0B47-931E-35234EF2B7DC}" xr6:coauthVersionLast="47" xr6:coauthVersionMax="47" xr10:uidLastSave="{00000000-0000-0000-0000-000000000000}"/>
  <bookViews>
    <workbookView xWindow="760" yWindow="700" windowWidth="25960" windowHeight="15740" xr2:uid="{6826690D-18A5-3945-B359-57918F459FA3}"/>
  </bookViews>
  <sheets>
    <sheet name="Données initiales Acquéreur" sheetId="1" r:id="rId1"/>
    <sheet name="Données initiales Cible" sheetId="3" r:id="rId2"/>
    <sheet name="Données acquisition" sheetId="2" r:id="rId3"/>
    <sheet name="Investissement financier" sheetId="4" r:id="rId4"/>
    <sheet name="Mise en équivalence" sheetId="5" r:id="rId5"/>
    <sheet name="Acquisition 100%" sheetId="6" r:id="rId6"/>
    <sheet name="Acquisition 70%" sheetId="7" r:id="rId7"/>
    <sheet name="Acquisition 70% avec dividendes" sheetId="8" r:id="rId8"/>
  </sheets>
  <definedNames>
    <definedName name="gbfra">'Données initiales Acquéreur'!$B$55</definedName>
    <definedName name="gbfrc">'Données initiales Cible'!$B$55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2" i="8" l="1"/>
  <c r="F65" i="8"/>
  <c r="F62" i="8"/>
  <c r="B64" i="8"/>
  <c r="F63" i="8"/>
  <c r="B60" i="8"/>
  <c r="F50" i="8" s="1"/>
  <c r="F58" i="8"/>
  <c r="B56" i="8"/>
  <c r="F49" i="8" s="1"/>
  <c r="B52" i="8"/>
  <c r="B50" i="8"/>
  <c r="B79" i="8" s="1"/>
  <c r="F48" i="8"/>
  <c r="B48" i="8"/>
  <c r="F37" i="8"/>
  <c r="G37" i="8" s="1"/>
  <c r="B37" i="8"/>
  <c r="F36" i="8"/>
  <c r="B36" i="8"/>
  <c r="C36" i="8" s="1"/>
  <c r="F35" i="8"/>
  <c r="G35" i="8" s="1"/>
  <c r="B35" i="8"/>
  <c r="C35" i="8" s="1"/>
  <c r="B34" i="8"/>
  <c r="B39" i="8" s="1"/>
  <c r="F30" i="8"/>
  <c r="G30" i="8" s="1"/>
  <c r="H30" i="8" s="1"/>
  <c r="G26" i="8"/>
  <c r="H26" i="8" s="1"/>
  <c r="F22" i="8"/>
  <c r="G22" i="8" s="1"/>
  <c r="D22" i="8"/>
  <c r="B22" i="8"/>
  <c r="C22" i="8" s="1"/>
  <c r="F21" i="8"/>
  <c r="D21" i="8"/>
  <c r="D24" i="8" s="1"/>
  <c r="B21" i="8"/>
  <c r="B24" i="8" s="1"/>
  <c r="B32" i="8" s="1"/>
  <c r="B41" i="8" s="1"/>
  <c r="F20" i="8"/>
  <c r="G20" i="8" s="1"/>
  <c r="H17" i="8"/>
  <c r="G17" i="8"/>
  <c r="F17" i="8"/>
  <c r="B6" i="8"/>
  <c r="C26" i="8" s="1"/>
  <c r="D26" i="8" s="1"/>
  <c r="B4" i="8"/>
  <c r="G24" i="7"/>
  <c r="D32" i="8" l="1"/>
  <c r="F24" i="8"/>
  <c r="B54" i="8"/>
  <c r="B58" i="8" s="1"/>
  <c r="B62" i="8" s="1"/>
  <c r="B65" i="8" s="1"/>
  <c r="F39" i="8"/>
  <c r="B10" i="8"/>
  <c r="F52" i="8"/>
  <c r="C37" i="8"/>
  <c r="B73" i="8"/>
  <c r="H20" i="8"/>
  <c r="H35" i="8"/>
  <c r="F28" i="8"/>
  <c r="F32" i="8"/>
  <c r="F41" i="8" s="1"/>
  <c r="G21" i="8"/>
  <c r="H21" i="8" s="1"/>
  <c r="G36" i="8"/>
  <c r="G39" i="8" s="1"/>
  <c r="C34" i="8"/>
  <c r="C39" i="8" s="1"/>
  <c r="C21" i="8"/>
  <c r="C24" i="8" s="1"/>
  <c r="C32" i="8" s="1"/>
  <c r="C41" i="8" s="1"/>
  <c r="F35" i="7"/>
  <c r="F34" i="7"/>
  <c r="G34" i="7" s="1"/>
  <c r="F33" i="7"/>
  <c r="F28" i="7"/>
  <c r="F20" i="7"/>
  <c r="G20" i="7" s="1"/>
  <c r="F19" i="7"/>
  <c r="F18" i="7"/>
  <c r="B35" i="7"/>
  <c r="B34" i="7"/>
  <c r="C34" i="7" s="1"/>
  <c r="B33" i="7"/>
  <c r="B32" i="7"/>
  <c r="B20" i="7"/>
  <c r="B19" i="7"/>
  <c r="C19" i="7" s="1"/>
  <c r="F31" i="6"/>
  <c r="G31" i="6" s="1"/>
  <c r="F30" i="6"/>
  <c r="G30" i="6" s="1"/>
  <c r="F29" i="6"/>
  <c r="F24" i="6"/>
  <c r="G24" i="6" s="1"/>
  <c r="H24" i="6" s="1"/>
  <c r="F20" i="6"/>
  <c r="F22" i="6" s="1"/>
  <c r="F19" i="6"/>
  <c r="F18" i="6"/>
  <c r="B30" i="6"/>
  <c r="B29" i="6"/>
  <c r="B28" i="6"/>
  <c r="B20" i="6"/>
  <c r="C20" i="6" s="1"/>
  <c r="B19" i="6"/>
  <c r="F27" i="5"/>
  <c r="G27" i="5" s="1"/>
  <c r="H27" i="5" s="1"/>
  <c r="F26" i="5"/>
  <c r="F29" i="5" s="1"/>
  <c r="F25" i="5"/>
  <c r="G25" i="5" s="1"/>
  <c r="H25" i="5" s="1"/>
  <c r="F20" i="5"/>
  <c r="G20" i="5" s="1"/>
  <c r="H20" i="5" s="1"/>
  <c r="F16" i="5"/>
  <c r="G16" i="5" s="1"/>
  <c r="F15" i="5"/>
  <c r="G15" i="5" s="1"/>
  <c r="F14" i="5"/>
  <c r="B26" i="5"/>
  <c r="B25" i="5"/>
  <c r="C25" i="5" s="1"/>
  <c r="D25" i="5" s="1"/>
  <c r="B24" i="5"/>
  <c r="C24" i="5" s="1"/>
  <c r="D24" i="5" s="1"/>
  <c r="B16" i="5"/>
  <c r="C16" i="5" s="1"/>
  <c r="B15" i="5"/>
  <c r="C15" i="5" s="1"/>
  <c r="C18" i="5" s="1"/>
  <c r="F27" i="4"/>
  <c r="G27" i="4" s="1"/>
  <c r="H27" i="4" s="1"/>
  <c r="F26" i="4"/>
  <c r="G26" i="4" s="1"/>
  <c r="H26" i="4" s="1"/>
  <c r="F25" i="4"/>
  <c r="G25" i="4" s="1"/>
  <c r="F20" i="4"/>
  <c r="G20" i="4" s="1"/>
  <c r="H20" i="4" s="1"/>
  <c r="F16" i="4"/>
  <c r="G16" i="4" s="1"/>
  <c r="F15" i="4"/>
  <c r="F14" i="4"/>
  <c r="B27" i="4"/>
  <c r="B26" i="4"/>
  <c r="B25" i="4"/>
  <c r="B24" i="4"/>
  <c r="C24" i="4" s="1"/>
  <c r="D24" i="4" s="1"/>
  <c r="B20" i="4"/>
  <c r="B19" i="4"/>
  <c r="B16" i="4"/>
  <c r="C16" i="4" s="1"/>
  <c r="B15" i="4"/>
  <c r="D109" i="3"/>
  <c r="D108" i="3"/>
  <c r="H30" i="6" s="1"/>
  <c r="B108" i="3"/>
  <c r="D34" i="7" s="1"/>
  <c r="B107" i="3"/>
  <c r="B106" i="3"/>
  <c r="D106" i="1"/>
  <c r="D105" i="1"/>
  <c r="B105" i="1"/>
  <c r="B104" i="1"/>
  <c r="B103" i="1"/>
  <c r="D34" i="8" s="1"/>
  <c r="D117" i="3"/>
  <c r="D44" i="3"/>
  <c r="B44" i="3"/>
  <c r="D32" i="3"/>
  <c r="B32" i="3"/>
  <c r="D39" i="3" s="1"/>
  <c r="D27" i="3"/>
  <c r="D114" i="1"/>
  <c r="D104" i="1"/>
  <c r="D131" i="1" s="1"/>
  <c r="D44" i="1"/>
  <c r="B44" i="1"/>
  <c r="D32" i="1"/>
  <c r="B32" i="1"/>
  <c r="D39" i="1" s="1"/>
  <c r="D27" i="1"/>
  <c r="F37" i="7"/>
  <c r="B37" i="7"/>
  <c r="G35" i="7"/>
  <c r="G33" i="7"/>
  <c r="H33" i="7" s="1"/>
  <c r="C33" i="7"/>
  <c r="C32" i="7"/>
  <c r="G28" i="7"/>
  <c r="H28" i="7" s="1"/>
  <c r="F22" i="7"/>
  <c r="F30" i="7" s="1"/>
  <c r="B22" i="7"/>
  <c r="B30" i="7" s="1"/>
  <c r="G19" i="7"/>
  <c r="H19" i="7" s="1"/>
  <c r="C20" i="7"/>
  <c r="G18" i="7"/>
  <c r="H15" i="7"/>
  <c r="G15" i="7"/>
  <c r="F15" i="7"/>
  <c r="B4" i="7"/>
  <c r="C35" i="7" s="1"/>
  <c r="B74" i="3"/>
  <c r="B72" i="3"/>
  <c r="G29" i="6"/>
  <c r="H29" i="6" s="1"/>
  <c r="C30" i="6"/>
  <c r="C29" i="6"/>
  <c r="C28" i="6"/>
  <c r="C19" i="6"/>
  <c r="F33" i="6"/>
  <c r="G19" i="6"/>
  <c r="H19" i="6" s="1"/>
  <c r="G18" i="6"/>
  <c r="H15" i="6"/>
  <c r="G15" i="6"/>
  <c r="F15" i="6"/>
  <c r="B4" i="6"/>
  <c r="C31" i="6" s="1"/>
  <c r="F48" i="5"/>
  <c r="B38" i="5"/>
  <c r="G14" i="5"/>
  <c r="H14" i="5" s="1"/>
  <c r="H11" i="5"/>
  <c r="G11" i="5"/>
  <c r="F11" i="5"/>
  <c r="B4" i="5"/>
  <c r="C27" i="5" s="1"/>
  <c r="B39" i="4"/>
  <c r="B79" i="1"/>
  <c r="B56" i="3"/>
  <c r="B80" i="3" s="1"/>
  <c r="B57" i="3"/>
  <c r="B58" i="3"/>
  <c r="G15" i="4"/>
  <c r="H15" i="4" s="1"/>
  <c r="G14" i="4"/>
  <c r="C25" i="4"/>
  <c r="D25" i="4" s="1"/>
  <c r="C26" i="4"/>
  <c r="D26" i="4" s="1"/>
  <c r="C15" i="4"/>
  <c r="F50" i="4"/>
  <c r="H11" i="4"/>
  <c r="G11" i="4"/>
  <c r="B29" i="4"/>
  <c r="F18" i="4"/>
  <c r="B18" i="4"/>
  <c r="B22" i="4" s="1"/>
  <c r="F11" i="4"/>
  <c r="D2" i="1"/>
  <c r="B4" i="4"/>
  <c r="C27" i="4" s="1"/>
  <c r="B6" i="2"/>
  <c r="B8" i="2" s="1"/>
  <c r="D30" i="6" l="1"/>
  <c r="D36" i="8"/>
  <c r="H31" i="6"/>
  <c r="H37" i="8"/>
  <c r="G24" i="8"/>
  <c r="G28" i="8" s="1"/>
  <c r="G32" i="8" s="1"/>
  <c r="G41" i="8" s="1"/>
  <c r="D29" i="6"/>
  <c r="D35" i="8"/>
  <c r="H34" i="7"/>
  <c r="H37" i="7" s="1"/>
  <c r="H36" i="8"/>
  <c r="H39" i="8" s="1"/>
  <c r="H24" i="8"/>
  <c r="H28" i="8" s="1"/>
  <c r="H32" i="8" s="1"/>
  <c r="B22" i="6"/>
  <c r="B26" i="6" s="1"/>
  <c r="D33" i="7"/>
  <c r="F29" i="4"/>
  <c r="B48" i="5"/>
  <c r="F39" i="5" s="1"/>
  <c r="B33" i="6"/>
  <c r="H35" i="7"/>
  <c r="B29" i="5"/>
  <c r="B18" i="5"/>
  <c r="B22" i="5" s="1"/>
  <c r="B31" i="5" s="1"/>
  <c r="G26" i="5"/>
  <c r="H26" i="5" s="1"/>
  <c r="H29" i="5" s="1"/>
  <c r="F18" i="5"/>
  <c r="F22" i="5" s="1"/>
  <c r="F31" i="5" s="1"/>
  <c r="F26" i="6"/>
  <c r="C26" i="5"/>
  <c r="D26" i="5" s="1"/>
  <c r="B39" i="7"/>
  <c r="F26" i="7"/>
  <c r="G20" i="6"/>
  <c r="G22" i="6" s="1"/>
  <c r="G26" i="6" s="1"/>
  <c r="F35" i="6"/>
  <c r="B35" i="6"/>
  <c r="G18" i="5"/>
  <c r="G22" i="5" s="1"/>
  <c r="F22" i="4"/>
  <c r="B49" i="4"/>
  <c r="G29" i="4"/>
  <c r="F31" i="4"/>
  <c r="C22" i="7"/>
  <c r="G33" i="6"/>
  <c r="B119" i="1"/>
  <c r="B50" i="6"/>
  <c r="F43" i="6" s="1"/>
  <c r="D15" i="4"/>
  <c r="B54" i="7"/>
  <c r="F47" i="7" s="1"/>
  <c r="G37" i="7"/>
  <c r="F39" i="7"/>
  <c r="G22" i="7"/>
  <c r="G26" i="7" s="1"/>
  <c r="G30" i="7" s="1"/>
  <c r="C37" i="7"/>
  <c r="H18" i="7"/>
  <c r="H33" i="6"/>
  <c r="C22" i="6"/>
  <c r="C33" i="6"/>
  <c r="H18" i="6"/>
  <c r="H15" i="5"/>
  <c r="D15" i="5"/>
  <c r="C29" i="5"/>
  <c r="C20" i="5"/>
  <c r="C20" i="4"/>
  <c r="D20" i="4" s="1"/>
  <c r="H25" i="4"/>
  <c r="H29" i="4" s="1"/>
  <c r="G18" i="4"/>
  <c r="G22" i="4" s="1"/>
  <c r="B31" i="4"/>
  <c r="C29" i="4"/>
  <c r="H14" i="4"/>
  <c r="C18" i="4"/>
  <c r="D107" i="3"/>
  <c r="D102" i="3"/>
  <c r="D134" i="3" s="1"/>
  <c r="C93" i="3"/>
  <c r="A93" i="3"/>
  <c r="D97" i="3"/>
  <c r="B98" i="3"/>
  <c r="D96" i="3"/>
  <c r="B97" i="3"/>
  <c r="D82" i="3"/>
  <c r="D73" i="3"/>
  <c r="B76" i="3"/>
  <c r="D20" i="3"/>
  <c r="B20" i="3"/>
  <c r="D9" i="3"/>
  <c r="D30" i="3" s="1"/>
  <c r="D34" i="3" s="1"/>
  <c r="B9" i="3"/>
  <c r="D94" i="1"/>
  <c r="D93" i="1"/>
  <c r="B95" i="1"/>
  <c r="B94" i="1"/>
  <c r="D108" i="1"/>
  <c r="D81" i="1"/>
  <c r="D72" i="1"/>
  <c r="B75" i="1"/>
  <c r="B73" i="1"/>
  <c r="B71" i="1"/>
  <c r="B20" i="1"/>
  <c r="D20" i="1"/>
  <c r="D9" i="1"/>
  <c r="B9" i="1"/>
  <c r="B13" i="1" s="1"/>
  <c r="H41" i="8" l="1"/>
  <c r="G29" i="5"/>
  <c r="F40" i="4"/>
  <c r="G31" i="5"/>
  <c r="C22" i="4"/>
  <c r="G31" i="4"/>
  <c r="C31" i="4"/>
  <c r="D126" i="1"/>
  <c r="D77" i="1"/>
  <c r="D111" i="3"/>
  <c r="B13" i="3"/>
  <c r="B30" i="3" s="1"/>
  <c r="B34" i="3" s="1"/>
  <c r="B39" i="3"/>
  <c r="D28" i="6"/>
  <c r="B122" i="3"/>
  <c r="G35" i="6"/>
  <c r="D32" i="7"/>
  <c r="D13" i="3"/>
  <c r="B37" i="3" s="1"/>
  <c r="B41" i="3" s="1"/>
  <c r="D37" i="3" s="1"/>
  <c r="D41" i="3" s="1"/>
  <c r="B6" i="6"/>
  <c r="C23" i="6" s="1"/>
  <c r="B6" i="7"/>
  <c r="G39" i="7"/>
  <c r="B30" i="1"/>
  <c r="B34" i="1" s="1"/>
  <c r="B39" i="1"/>
  <c r="D13" i="1"/>
  <c r="B37" i="1" s="1"/>
  <c r="B41" i="1" s="1"/>
  <c r="D37" i="1" s="1"/>
  <c r="D41" i="1" s="1"/>
  <c r="D30" i="1"/>
  <c r="D34" i="1" s="1"/>
  <c r="B43" i="4"/>
  <c r="D16" i="4" s="1"/>
  <c r="D18" i="4" s="1"/>
  <c r="D22" i="4" s="1"/>
  <c r="B42" i="5"/>
  <c r="D16" i="5" s="1"/>
  <c r="D18" i="5" s="1"/>
  <c r="B46" i="6"/>
  <c r="B50" i="7"/>
  <c r="B46" i="7"/>
  <c r="B42" i="6"/>
  <c r="B44" i="6"/>
  <c r="B40" i="5"/>
  <c r="B48" i="7"/>
  <c r="F52" i="6"/>
  <c r="F56" i="7"/>
  <c r="D19" i="6"/>
  <c r="D19" i="7"/>
  <c r="D20" i="7"/>
  <c r="D20" i="6"/>
  <c r="C22" i="5"/>
  <c r="C31" i="5" s="1"/>
  <c r="D71" i="1"/>
  <c r="B41" i="4"/>
  <c r="B78" i="3"/>
  <c r="B82" i="3" s="1"/>
  <c r="B84" i="3" s="1"/>
  <c r="D72" i="3"/>
  <c r="B100" i="3"/>
  <c r="B97" i="1"/>
  <c r="B101" i="1" s="1"/>
  <c r="B77" i="1"/>
  <c r="B81" i="1" s="1"/>
  <c r="B83" i="1" s="1"/>
  <c r="B22" i="1"/>
  <c r="F44" i="5" l="1"/>
  <c r="F46" i="4"/>
  <c r="D129" i="3"/>
  <c r="D78" i="3"/>
  <c r="F48" i="6" s="1"/>
  <c r="B77" i="7"/>
  <c r="B71" i="7"/>
  <c r="B22" i="3"/>
  <c r="B104" i="3"/>
  <c r="B129" i="3" s="1"/>
  <c r="B120" i="3"/>
  <c r="B124" i="3" s="1"/>
  <c r="D22" i="3"/>
  <c r="B10" i="7"/>
  <c r="C24" i="7"/>
  <c r="B10" i="6"/>
  <c r="B117" i="1"/>
  <c r="B121" i="1" s="1"/>
  <c r="B126" i="1"/>
  <c r="D22" i="1"/>
  <c r="F42" i="6"/>
  <c r="B48" i="6"/>
  <c r="B52" i="6" s="1"/>
  <c r="D22" i="6"/>
  <c r="B52" i="7"/>
  <c r="B56" i="7" s="1"/>
  <c r="F46" i="7"/>
  <c r="B44" i="5"/>
  <c r="B52" i="5" s="1"/>
  <c r="F38" i="5"/>
  <c r="B54" i="6"/>
  <c r="B58" i="7"/>
  <c r="F48" i="7" s="1"/>
  <c r="D22" i="7"/>
  <c r="B45" i="4"/>
  <c r="B53" i="4" s="1"/>
  <c r="B55" i="4" s="1"/>
  <c r="F39" i="4"/>
  <c r="B85" i="1"/>
  <c r="D95" i="1" s="1"/>
  <c r="D97" i="1" s="1"/>
  <c r="D73" i="1"/>
  <c r="D75" i="1" s="1"/>
  <c r="D79" i="1" s="1"/>
  <c r="D83" i="1" s="1"/>
  <c r="D85" i="1" s="1"/>
  <c r="B106" i="1" s="1"/>
  <c r="F54" i="8" l="1"/>
  <c r="F56" i="8" s="1"/>
  <c r="F60" i="8" s="1"/>
  <c r="D37" i="8" s="1"/>
  <c r="F52" i="7"/>
  <c r="D23" i="6"/>
  <c r="D26" i="6" s="1"/>
  <c r="C26" i="6"/>
  <c r="C35" i="6" s="1"/>
  <c r="D24" i="7"/>
  <c r="D30" i="7" s="1"/>
  <c r="C30" i="7"/>
  <c r="C39" i="7" s="1"/>
  <c r="B108" i="1"/>
  <c r="B110" i="1" s="1"/>
  <c r="B131" i="1"/>
  <c r="D119" i="1"/>
  <c r="D101" i="1"/>
  <c r="D117" i="1"/>
  <c r="F50" i="7"/>
  <c r="F54" i="7" s="1"/>
  <c r="F58" i="7" s="1"/>
  <c r="B60" i="7"/>
  <c r="D74" i="3"/>
  <c r="D76" i="3" s="1"/>
  <c r="D80" i="3" s="1"/>
  <c r="D84" i="3" s="1"/>
  <c r="B72" i="8" l="1"/>
  <c r="D39" i="8"/>
  <c r="D41" i="8" s="1"/>
  <c r="D121" i="1"/>
  <c r="D110" i="1"/>
  <c r="B124" i="1"/>
  <c r="B128" i="1" s="1"/>
  <c r="D124" i="1" s="1"/>
  <c r="D128" i="1" s="1"/>
  <c r="B86" i="3"/>
  <c r="B75" i="8" l="1"/>
  <c r="B62" i="7"/>
  <c r="B63" i="7"/>
  <c r="H20" i="7" s="1"/>
  <c r="H22" i="7" s="1"/>
  <c r="B46" i="5"/>
  <c r="B50" i="5" s="1"/>
  <c r="B4" i="2"/>
  <c r="B88" i="3"/>
  <c r="F60" i="7" s="1"/>
  <c r="F62" i="7" s="1"/>
  <c r="D35" i="7" s="1"/>
  <c r="D20" i="5" l="1"/>
  <c r="D37" i="7"/>
  <c r="D39" i="7" s="1"/>
  <c r="B70" i="7"/>
  <c r="H24" i="7"/>
  <c r="H26" i="7" s="1"/>
  <c r="H30" i="7" s="1"/>
  <c r="H39" i="7" s="1"/>
  <c r="F52" i="5"/>
  <c r="F44" i="6"/>
  <c r="F46" i="6" s="1"/>
  <c r="F50" i="6" s="1"/>
  <c r="F54" i="6" s="1"/>
  <c r="F58" i="6" s="1"/>
  <c r="D22" i="5"/>
  <c r="D86" i="3"/>
  <c r="D88" i="3" s="1"/>
  <c r="B109" i="3" s="1"/>
  <c r="B47" i="4"/>
  <c r="D98" i="3"/>
  <c r="D100" i="3" s="1"/>
  <c r="B73" i="7" l="1"/>
  <c r="B54" i="5"/>
  <c r="D104" i="3"/>
  <c r="D120" i="3"/>
  <c r="B111" i="3"/>
  <c r="B113" i="3" s="1"/>
  <c r="B134" i="3"/>
  <c r="D122" i="3"/>
  <c r="B78" i="8" s="1"/>
  <c r="B81" i="8" s="1"/>
  <c r="D31" i="6"/>
  <c r="D33" i="6" s="1"/>
  <c r="D35" i="6" s="1"/>
  <c r="B56" i="6"/>
  <c r="H20" i="6" s="1"/>
  <c r="H22" i="6" s="1"/>
  <c r="H26" i="6" s="1"/>
  <c r="H35" i="6" s="1"/>
  <c r="F41" i="4"/>
  <c r="B51" i="4"/>
  <c r="B76" i="7" l="1"/>
  <c r="B79" i="7" s="1"/>
  <c r="F40" i="5"/>
  <c r="F42" i="5" s="1"/>
  <c r="F46" i="5" s="1"/>
  <c r="F50" i="5" s="1"/>
  <c r="F54" i="5" s="1"/>
  <c r="D27" i="5" s="1"/>
  <c r="D29" i="5" s="1"/>
  <c r="D31" i="5" s="1"/>
  <c r="B56" i="5"/>
  <c r="H16" i="5" s="1"/>
  <c r="H18" i="5" s="1"/>
  <c r="H22" i="5" s="1"/>
  <c r="H31" i="5" s="1"/>
  <c r="D124" i="3"/>
  <c r="D113" i="3"/>
  <c r="B127" i="3"/>
  <c r="B131" i="3" s="1"/>
  <c r="D127" i="3" s="1"/>
  <c r="D131" i="3" s="1"/>
  <c r="F42" i="4"/>
  <c r="F44" i="4" s="1"/>
  <c r="F48" i="4" s="1"/>
  <c r="F52" i="4" s="1"/>
  <c r="F54" i="4" l="1"/>
  <c r="D27" i="4" s="1"/>
  <c r="D29" i="4" s="1"/>
  <c r="D31" i="4" s="1"/>
  <c r="B57" i="4"/>
  <c r="H16" i="4" s="1"/>
  <c r="H18" i="4" s="1"/>
  <c r="H22" i="4" s="1"/>
  <c r="H31" i="4" s="1"/>
</calcChain>
</file>

<file path=xl/sharedStrings.xml><?xml version="1.0" encoding="utf-8"?>
<sst xmlns="http://schemas.openxmlformats.org/spreadsheetml/2006/main" count="548" uniqueCount="121">
  <si>
    <t>N</t>
  </si>
  <si>
    <t>Immobilisations corporelles brutes</t>
  </si>
  <si>
    <t xml:space="preserve"> (Amortissements cumulés)</t>
  </si>
  <si>
    <t>Immobilisations corporelles nettes</t>
  </si>
  <si>
    <t>Immobilisations financières</t>
  </si>
  <si>
    <t>Immobilisations incorporelles</t>
  </si>
  <si>
    <t>Total actif immobilisé</t>
  </si>
  <si>
    <t>Stocks</t>
  </si>
  <si>
    <t>Crédit Clients</t>
  </si>
  <si>
    <t>Autres actifs circulants</t>
  </si>
  <si>
    <t>Trésorerie</t>
  </si>
  <si>
    <t>Total actif circulant</t>
  </si>
  <si>
    <t>Total actif</t>
  </si>
  <si>
    <t>Capital social</t>
  </si>
  <si>
    <t>Acquéreur  (A)  -  Actif</t>
  </si>
  <si>
    <t>Acquéreur  (A)  -  Passif</t>
  </si>
  <si>
    <t>Primes d'émissions</t>
  </si>
  <si>
    <t>Réserves</t>
  </si>
  <si>
    <t>Capitaux propres</t>
  </si>
  <si>
    <t>Dettes financières à moyen et long terme</t>
  </si>
  <si>
    <t>Capitaux permanents</t>
  </si>
  <si>
    <t>Dettes financières à court terme</t>
  </si>
  <si>
    <t>Autres passifs circulants d'exploitations</t>
  </si>
  <si>
    <t>Total passif circulant</t>
  </si>
  <si>
    <t>Total passif</t>
  </si>
  <si>
    <t>Crédit fournisseurs</t>
  </si>
  <si>
    <t>Ventes</t>
  </si>
  <si>
    <t>EBITDA</t>
  </si>
  <si>
    <t>Investissements industriels</t>
  </si>
  <si>
    <t>Amortissements de l'exercice</t>
  </si>
  <si>
    <t>Taux d'intérêt de la dette (CT &amp; LT)</t>
  </si>
  <si>
    <t>Taux d'imposition des bénéfices</t>
  </si>
  <si>
    <t>Dettes financières inchangées</t>
  </si>
  <si>
    <t>Compte de résultat N + 1</t>
  </si>
  <si>
    <t xml:space="preserve"> (Amortissement)</t>
  </si>
  <si>
    <t>EBIT</t>
  </si>
  <si>
    <t xml:space="preserve"> (Frais financiers)</t>
  </si>
  <si>
    <t>Résultat avant impôts</t>
  </si>
  <si>
    <t xml:space="preserve"> (Impôt sur les sociétés)</t>
  </si>
  <si>
    <t>Résultat net</t>
  </si>
  <si>
    <t>La trésorerie ne génère pas de produits financiers</t>
  </si>
  <si>
    <t>Acquéreur</t>
  </si>
  <si>
    <t>La société ne distribue pas de dividendes</t>
  </si>
  <si>
    <t>Variation de trésorerie N + 1</t>
  </si>
  <si>
    <t xml:space="preserve"> = Capacité d'autofinancement</t>
  </si>
  <si>
    <t xml:space="preserve"> - Variation de BFR</t>
  </si>
  <si>
    <t xml:space="preserve"> = Cash Flow opérationnel</t>
  </si>
  <si>
    <t xml:space="preserve"> - Investissements industriels</t>
  </si>
  <si>
    <t xml:space="preserve"> = Cash Flow disponible  (FCF)</t>
  </si>
  <si>
    <t xml:space="preserve"> = Variation de la trésorerie</t>
  </si>
  <si>
    <t>L'impôt est payé immédiatement</t>
  </si>
  <si>
    <t>N + 1</t>
  </si>
  <si>
    <t>Cible (C)  -  Actif</t>
  </si>
  <si>
    <t>Cible (C)  -  Passif</t>
  </si>
  <si>
    <t>Cible</t>
  </si>
  <si>
    <t>La valeur des actions correspond à un ratio Prix / Résultat Net Par Action (PER) de</t>
  </si>
  <si>
    <t>La Valeur d'Entreprise (Enterprise Value - EV) est égale à</t>
  </si>
  <si>
    <t>La VE représente un nombre d'années d'EBITDA égal à</t>
  </si>
  <si>
    <t xml:space="preserve">Le montant décaissé en cash est égal à </t>
  </si>
  <si>
    <t>Le montant apparaît en immobilisations financières</t>
  </si>
  <si>
    <t>Le taux de distribution des bénéfices est</t>
  </si>
  <si>
    <t>Données exercice N + 1</t>
  </si>
  <si>
    <t>Dividende distribué</t>
  </si>
  <si>
    <t>31/12/N</t>
  </si>
  <si>
    <t>L'acquéreur prend une participation  égale à</t>
  </si>
  <si>
    <t>31/12/N+1</t>
  </si>
  <si>
    <t>01/01/N+1</t>
  </si>
  <si>
    <t>Le dividende est distribué immédiatement</t>
  </si>
  <si>
    <t xml:space="preserve"> + Dividende reçu</t>
  </si>
  <si>
    <t>Part du résultat des sociétés mises en équivalence</t>
  </si>
  <si>
    <t>Résultat imposable</t>
  </si>
  <si>
    <t>L'écart de première consolidation est égal à</t>
  </si>
  <si>
    <t>Il est décomposé en</t>
  </si>
  <si>
    <t xml:space="preserve">    * Marques</t>
  </si>
  <si>
    <t xml:space="preserve">    * Goodwill</t>
  </si>
  <si>
    <t xml:space="preserve"> + Dividende distribué aux actionnaire de A</t>
  </si>
  <si>
    <t>Résultat net consolidé</t>
  </si>
  <si>
    <t xml:space="preserve">  *  dont minoritaires</t>
  </si>
  <si>
    <t xml:space="preserve">  *  Résultat net part du Groupe</t>
  </si>
  <si>
    <t>Capitaux propres - part du Groupe</t>
  </si>
  <si>
    <t>Capitaux propres consolidés</t>
  </si>
  <si>
    <t>Intérêts minoritaires</t>
  </si>
  <si>
    <t>-</t>
  </si>
  <si>
    <t xml:space="preserve"> - Dividende distribué aux minoritaires de C</t>
  </si>
  <si>
    <t>Acquéreur  (A)  -  Capitaux Engagés</t>
  </si>
  <si>
    <t xml:space="preserve"> + Besoin en Fonds de Roulement  (BFR)</t>
  </si>
  <si>
    <t xml:space="preserve"> = Capitaux Engagés</t>
  </si>
  <si>
    <t xml:space="preserve"> + Dettes financières nettes </t>
  </si>
  <si>
    <t xml:space="preserve"> = Ressources financières nettes</t>
  </si>
  <si>
    <t xml:space="preserve"> - Immobilisations nettes</t>
  </si>
  <si>
    <t xml:space="preserve"> = Fonds de Roulement</t>
  </si>
  <si>
    <t xml:space="preserve"> - Besoin en Fonds de Roulement</t>
  </si>
  <si>
    <t xml:space="preserve"> = Trésorerie Nette</t>
  </si>
  <si>
    <t xml:space="preserve">    Capitaux Propres</t>
  </si>
  <si>
    <t xml:space="preserve">    Immobilisations nettes</t>
  </si>
  <si>
    <t xml:space="preserve">   Capitaux permanents</t>
  </si>
  <si>
    <t xml:space="preserve">   Fonds de Roulement</t>
  </si>
  <si>
    <t xml:space="preserve">   Trésorerie</t>
  </si>
  <si>
    <t xml:space="preserve">    Dettes financières à court terme</t>
  </si>
  <si>
    <t xml:space="preserve">  EBITDA</t>
  </si>
  <si>
    <t>Acquéreur  (A)  -  Ressources financières nettes</t>
  </si>
  <si>
    <t>Cible  (C)  -  Ressources financières nettes</t>
  </si>
  <si>
    <t>Cible  (C)  -  Capitaux Engagés</t>
  </si>
  <si>
    <t xml:space="preserve">Actifs et passifs circulants d'exploitation augmentent de </t>
  </si>
  <si>
    <t xml:space="preserve">  Produits financiers des participations</t>
  </si>
  <si>
    <t xml:space="preserve"> + Produits financiers des participations</t>
  </si>
  <si>
    <t>Dettes financières nettes consolidées</t>
  </si>
  <si>
    <t>EBITDA consolidé</t>
  </si>
  <si>
    <t>Dettes financières "réelles"</t>
  </si>
  <si>
    <t>EBITDA "en propriété"</t>
  </si>
  <si>
    <t>Levier financier "réel"</t>
  </si>
  <si>
    <t xml:space="preserve">          Calcul du levier financier</t>
  </si>
  <si>
    <t>L'acquéreur prend une participation égale à</t>
  </si>
  <si>
    <t>Levier financier "consolidé"</t>
  </si>
  <si>
    <t xml:space="preserve">L'acquéreur (A) achète les actions de la cible (C) sur la base d'une valorisation de </t>
  </si>
  <si>
    <t xml:space="preserve">   (Variation de BFR)</t>
  </si>
  <si>
    <t xml:space="preserve">    (Investissements industriels)</t>
  </si>
  <si>
    <t xml:space="preserve">   (Investissements industriels)</t>
  </si>
  <si>
    <t xml:space="preserve">   (Dividende distribué)</t>
  </si>
  <si>
    <t xml:space="preserve">L'acquéreur verse un dividende égal à </t>
  </si>
  <si>
    <t xml:space="preserve"> - Dividende distribué aux actionnaires de 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</si>
</sst>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;\(#\ ##0\)"/>
    <numFmt numFmtId="165" formatCode="#,##0;\(#.\ ##0\)"/>
    <numFmt numFmtId="166" formatCode="#,##0;\(#\ ##0\);"/>
  </numFmts>
  <fonts count="6" x14ac:knownFonts="1"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rgb="FFC00000"/>
      <name val="Calibri"/>
      <family val="2"/>
      <scheme val="minor"/>
    </font>
    <font>
      <sz val="14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78">
    <xf numFmtId="0" fontId="0" fillId="0" borderId="0" xfId="0"/>
    <xf numFmtId="0" fontId="0" fillId="0" borderId="1" xfId="0" applyBorder="1"/>
    <xf numFmtId="0" fontId="0" fillId="0" borderId="2" xfId="0" applyBorder="1" applyAlignment="1">
      <alignment horizontal="center"/>
    </xf>
    <xf numFmtId="0" fontId="0" fillId="0" borderId="3" xfId="0" applyBorder="1"/>
    <xf numFmtId="0" fontId="1" fillId="0" borderId="0" xfId="0" applyFont="1"/>
    <xf numFmtId="0" fontId="0" fillId="0" borderId="2" xfId="0" applyBorder="1"/>
    <xf numFmtId="0" fontId="1" fillId="0" borderId="2" xfId="0" applyFont="1" applyBorder="1"/>
    <xf numFmtId="164" fontId="1" fillId="0" borderId="2" xfId="0" applyNumberFormat="1" applyFont="1" applyBorder="1"/>
    <xf numFmtId="0" fontId="1" fillId="0" borderId="2" xfId="0" applyFont="1" applyBorder="1" applyAlignment="1">
      <alignment horizontal="center"/>
    </xf>
    <xf numFmtId="164" fontId="1" fillId="0" borderId="3" xfId="0" applyNumberFormat="1" applyFont="1" applyBorder="1"/>
    <xf numFmtId="0" fontId="1" fillId="0" borderId="3" xfId="0" applyFont="1" applyBorder="1"/>
    <xf numFmtId="0" fontId="1" fillId="0" borderId="3" xfId="0" applyFont="1" applyBorder="1" applyAlignment="1">
      <alignment horizontal="center"/>
    </xf>
    <xf numFmtId="0" fontId="2" fillId="0" borderId="1" xfId="0" applyFont="1" applyBorder="1"/>
    <xf numFmtId="0" fontId="2" fillId="0" borderId="2" xfId="0" applyFont="1" applyBorder="1"/>
    <xf numFmtId="0" fontId="2" fillId="0" borderId="2" xfId="0" applyFont="1" applyBorder="1" applyAlignment="1">
      <alignment horizontal="center"/>
    </xf>
    <xf numFmtId="0" fontId="2" fillId="0" borderId="3" xfId="0" applyFont="1" applyBorder="1"/>
    <xf numFmtId="9" fontId="1" fillId="0" borderId="2" xfId="0" applyNumberFormat="1" applyFont="1" applyBorder="1" applyAlignment="1">
      <alignment horizontal="center"/>
    </xf>
    <xf numFmtId="1" fontId="2" fillId="0" borderId="2" xfId="0" applyNumberFormat="1" applyFont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2" fontId="0" fillId="0" borderId="2" xfId="0" applyNumberFormat="1" applyBorder="1" applyAlignment="1">
      <alignment horizontal="center"/>
    </xf>
    <xf numFmtId="164" fontId="1" fillId="0" borderId="5" xfId="0" applyNumberFormat="1" applyFont="1" applyBorder="1"/>
    <xf numFmtId="0" fontId="1" fillId="0" borderId="5" xfId="0" applyFont="1" applyBorder="1"/>
    <xf numFmtId="164" fontId="1" fillId="0" borderId="6" xfId="0" applyNumberFormat="1" applyFont="1" applyBorder="1"/>
    <xf numFmtId="164" fontId="1" fillId="0" borderId="2" xfId="0" applyNumberFormat="1" applyFont="1" applyBorder="1" applyAlignment="1">
      <alignment horizontal="center"/>
    </xf>
    <xf numFmtId="164" fontId="1" fillId="0" borderId="0" xfId="0" applyNumberFormat="1" applyFont="1"/>
    <xf numFmtId="164" fontId="1" fillId="0" borderId="1" xfId="0" applyNumberFormat="1" applyFont="1" applyBorder="1"/>
    <xf numFmtId="164" fontId="2" fillId="0" borderId="3" xfId="0" applyNumberFormat="1" applyFont="1" applyBorder="1"/>
    <xf numFmtId="164" fontId="2" fillId="0" borderId="2" xfId="0" applyNumberFormat="1" applyFont="1" applyBorder="1" applyAlignment="1">
      <alignment horizontal="center"/>
    </xf>
    <xf numFmtId="164" fontId="2" fillId="0" borderId="2" xfId="0" applyNumberFormat="1" applyFont="1" applyBorder="1"/>
    <xf numFmtId="0" fontId="2" fillId="0" borderId="0" xfId="0" applyFont="1"/>
    <xf numFmtId="164" fontId="2" fillId="0" borderId="3" xfId="0" applyNumberFormat="1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164" fontId="2" fillId="0" borderId="5" xfId="0" applyNumberFormat="1" applyFont="1" applyBorder="1"/>
    <xf numFmtId="164" fontId="2" fillId="0" borderId="6" xfId="0" applyNumberFormat="1" applyFont="1" applyBorder="1"/>
    <xf numFmtId="164" fontId="2" fillId="0" borderId="1" xfId="0" applyNumberFormat="1" applyFont="1" applyBorder="1"/>
    <xf numFmtId="0" fontId="2" fillId="0" borderId="0" xfId="0" applyFont="1" applyAlignment="1">
      <alignment horizontal="center"/>
    </xf>
    <xf numFmtId="0" fontId="2" fillId="0" borderId="4" xfId="0" applyFont="1" applyBorder="1"/>
    <xf numFmtId="0" fontId="2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9" fontId="2" fillId="0" borderId="2" xfId="0" applyNumberFormat="1" applyFont="1" applyBorder="1" applyAlignment="1">
      <alignment horizontal="center"/>
    </xf>
    <xf numFmtId="9" fontId="2" fillId="0" borderId="3" xfId="0" applyNumberFormat="1" applyFont="1" applyBorder="1" applyAlignment="1">
      <alignment horizontal="center"/>
    </xf>
    <xf numFmtId="0" fontId="2" fillId="0" borderId="9" xfId="0" applyFont="1" applyBorder="1"/>
    <xf numFmtId="9" fontId="2" fillId="0" borderId="4" xfId="0" applyNumberFormat="1" applyFont="1" applyBorder="1" applyAlignment="1">
      <alignment horizontal="center"/>
    </xf>
    <xf numFmtId="0" fontId="2" fillId="0" borderId="7" xfId="0" applyFont="1" applyBorder="1"/>
    <xf numFmtId="9" fontId="2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8" xfId="0" applyFont="1" applyBorder="1"/>
    <xf numFmtId="0" fontId="2" fillId="0" borderId="6" xfId="0" applyFont="1" applyBorder="1" applyAlignment="1">
      <alignment horizontal="center"/>
    </xf>
    <xf numFmtId="166" fontId="2" fillId="0" borderId="3" xfId="0" applyNumberFormat="1" applyFont="1" applyBorder="1" applyAlignment="1">
      <alignment horizontal="center"/>
    </xf>
    <xf numFmtId="10" fontId="2" fillId="0" borderId="2" xfId="0" applyNumberFormat="1" applyFont="1" applyBorder="1" applyAlignment="1">
      <alignment horizontal="center"/>
    </xf>
    <xf numFmtId="10" fontId="2" fillId="0" borderId="5" xfId="0" applyNumberFormat="1" applyFont="1" applyBorder="1" applyAlignment="1">
      <alignment horizontal="center"/>
    </xf>
    <xf numFmtId="165" fontId="2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vertical="center" wrapText="1"/>
    </xf>
    <xf numFmtId="9" fontId="2" fillId="0" borderId="2" xfId="1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164" fontId="2" fillId="2" borderId="2" xfId="0" applyNumberFormat="1" applyFont="1" applyFill="1" applyBorder="1" applyAlignment="1">
      <alignment horizontal="center"/>
    </xf>
    <xf numFmtId="1" fontId="2" fillId="2" borderId="2" xfId="0" applyNumberFormat="1" applyFont="1" applyFill="1" applyBorder="1" applyAlignment="1">
      <alignment horizontal="center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center"/>
    </xf>
    <xf numFmtId="164" fontId="2" fillId="2" borderId="3" xfId="0" applyNumberFormat="1" applyFont="1" applyFill="1" applyBorder="1" applyAlignment="1">
      <alignment horizontal="center"/>
    </xf>
    <xf numFmtId="1" fontId="2" fillId="3" borderId="2" xfId="0" applyNumberFormat="1" applyFont="1" applyFill="1" applyBorder="1" applyAlignment="1">
      <alignment horizontal="center"/>
    </xf>
    <xf numFmtId="164" fontId="2" fillId="4" borderId="2" xfId="0" applyNumberFormat="1" applyFont="1" applyFill="1" applyBorder="1" applyAlignment="1">
      <alignment horizontal="center"/>
    </xf>
    <xf numFmtId="0" fontId="2" fillId="4" borderId="2" xfId="0" applyFont="1" applyFill="1" applyBorder="1"/>
    <xf numFmtId="165" fontId="2" fillId="4" borderId="3" xfId="0" applyNumberFormat="1" applyFont="1" applyFill="1" applyBorder="1" applyAlignment="1">
      <alignment horizontal="center"/>
    </xf>
    <xf numFmtId="165" fontId="2" fillId="0" borderId="1" xfId="0" applyNumberFormat="1" applyFont="1" applyBorder="1" applyAlignment="1">
      <alignment horizontal="center"/>
    </xf>
    <xf numFmtId="164" fontId="2" fillId="5" borderId="2" xfId="0" applyNumberFormat="1" applyFont="1" applyFill="1" applyBorder="1" applyAlignment="1">
      <alignment horizontal="center"/>
    </xf>
    <xf numFmtId="164" fontId="2" fillId="2" borderId="2" xfId="0" applyNumberFormat="1" applyFont="1" applyFill="1" applyBorder="1"/>
    <xf numFmtId="165" fontId="2" fillId="4" borderId="2" xfId="0" applyNumberFormat="1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0" borderId="5" xfId="0" applyFont="1" applyBorder="1"/>
    <xf numFmtId="2" fontId="2" fillId="2" borderId="2" xfId="0" applyNumberFormat="1" applyFont="1" applyFill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5" fillId="3" borderId="2" xfId="0" applyFont="1" applyFill="1" applyBorder="1"/>
    <xf numFmtId="0" fontId="5" fillId="3" borderId="2" xfId="0" applyFont="1" applyFill="1" applyBorder="1" applyAlignment="1">
      <alignment horizontal="center"/>
    </xf>
    <xf numFmtId="0" fontId="2" fillId="6" borderId="2" xfId="0" applyFont="1" applyFill="1" applyBorder="1"/>
    <xf numFmtId="0" fontId="2" fillId="6" borderId="2" xfId="0" applyFont="1" applyFill="1" applyBorder="1" applyAlignment="1">
      <alignment horizontal="center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4CDCB6-DB2E-EF4B-84E3-3F96E605D314}">
  <dimension ref="A1:D132"/>
  <sheetViews>
    <sheetView showGridLines="0" tabSelected="1" zoomScale="150" zoomScaleNormal="150" workbookViewId="0">
      <selection activeCell="A2" sqref="A2"/>
    </sheetView>
  </sheetViews>
  <sheetFormatPr baseColWidth="10" defaultRowHeight="19" x14ac:dyDescent="0.25"/>
  <cols>
    <col min="1" max="1" width="41.5" style="29" customWidth="1"/>
    <col min="2" max="2" width="11.83203125" style="29" customWidth="1"/>
    <col min="3" max="3" width="40.6640625" style="29" customWidth="1"/>
    <col min="4" max="4" width="12" style="29" customWidth="1"/>
    <col min="5" max="16384" width="10.83203125" style="29"/>
  </cols>
  <sheetData>
    <row r="1" spans="1:4" ht="11" customHeight="1" x14ac:dyDescent="0.25">
      <c r="A1" s="12"/>
      <c r="B1" s="12"/>
      <c r="C1" s="12"/>
      <c r="D1" s="12"/>
    </row>
    <row r="2" spans="1:4" s="37" customFormat="1" x14ac:dyDescent="0.25">
      <c r="A2" s="8" t="s">
        <v>14</v>
      </c>
      <c r="B2" s="8" t="s">
        <v>0</v>
      </c>
      <c r="C2" s="8" t="s">
        <v>15</v>
      </c>
      <c r="D2" s="8" t="str">
        <f>B2</f>
        <v>N</v>
      </c>
    </row>
    <row r="3" spans="1:4" ht="11" customHeight="1" x14ac:dyDescent="0.25">
      <c r="A3" s="15"/>
      <c r="B3" s="15"/>
      <c r="C3" s="13"/>
      <c r="D3" s="15"/>
    </row>
    <row r="4" spans="1:4" ht="11" customHeight="1" x14ac:dyDescent="0.25">
      <c r="A4" s="12"/>
      <c r="B4" s="12"/>
      <c r="C4" s="38"/>
      <c r="D4" s="36"/>
    </row>
    <row r="5" spans="1:4" x14ac:dyDescent="0.25">
      <c r="A5" s="13"/>
      <c r="B5" s="13"/>
      <c r="C5" s="34" t="s">
        <v>13</v>
      </c>
      <c r="D5" s="27">
        <v>100</v>
      </c>
    </row>
    <row r="6" spans="1:4" x14ac:dyDescent="0.25">
      <c r="A6" s="13" t="s">
        <v>1</v>
      </c>
      <c r="B6" s="27">
        <v>1000</v>
      </c>
      <c r="C6" s="34" t="s">
        <v>16</v>
      </c>
      <c r="D6" s="27">
        <v>200</v>
      </c>
    </row>
    <row r="7" spans="1:4" x14ac:dyDescent="0.25">
      <c r="A7" s="15" t="s">
        <v>2</v>
      </c>
      <c r="B7" s="30">
        <v>-200</v>
      </c>
      <c r="C7" s="35" t="s">
        <v>17</v>
      </c>
      <c r="D7" s="30">
        <v>600</v>
      </c>
    </row>
    <row r="8" spans="1:4" ht="11" customHeight="1" x14ac:dyDescent="0.25">
      <c r="A8" s="13"/>
      <c r="B8" s="27"/>
      <c r="C8" s="36"/>
      <c r="D8" s="31"/>
    </row>
    <row r="9" spans="1:4" x14ac:dyDescent="0.25">
      <c r="A9" s="13" t="s">
        <v>3</v>
      </c>
      <c r="B9" s="27">
        <f>B6+B7</f>
        <v>800</v>
      </c>
      <c r="C9" s="28" t="s">
        <v>18</v>
      </c>
      <c r="D9" s="27">
        <f>SUM(D5:D7)</f>
        <v>900</v>
      </c>
    </row>
    <row r="10" spans="1:4" x14ac:dyDescent="0.25">
      <c r="A10" s="13" t="s">
        <v>5</v>
      </c>
      <c r="B10" s="27">
        <v>0</v>
      </c>
      <c r="C10" s="28"/>
      <c r="D10" s="27"/>
    </row>
    <row r="11" spans="1:4" x14ac:dyDescent="0.25">
      <c r="A11" s="13" t="s">
        <v>4</v>
      </c>
      <c r="B11" s="27">
        <v>0</v>
      </c>
      <c r="C11" s="28" t="s">
        <v>19</v>
      </c>
      <c r="D11" s="27">
        <v>400</v>
      </c>
    </row>
    <row r="12" spans="1:4" s="4" customFormat="1" ht="11" customHeight="1" x14ac:dyDescent="0.25">
      <c r="A12" s="13"/>
      <c r="B12" s="27"/>
      <c r="C12" s="7"/>
      <c r="D12" s="23"/>
    </row>
    <row r="13" spans="1:4" x14ac:dyDescent="0.25">
      <c r="A13" s="6" t="s">
        <v>6</v>
      </c>
      <c r="B13" s="23">
        <f>B9+B10+B11</f>
        <v>800</v>
      </c>
      <c r="C13" s="7" t="s">
        <v>20</v>
      </c>
      <c r="D13" s="23">
        <f>D9+D11</f>
        <v>1300</v>
      </c>
    </row>
    <row r="14" spans="1:4" ht="11" customHeight="1" x14ac:dyDescent="0.25">
      <c r="A14" s="13"/>
      <c r="B14" s="27"/>
      <c r="C14" s="28"/>
      <c r="D14" s="27"/>
    </row>
    <row r="15" spans="1:4" x14ac:dyDescent="0.25">
      <c r="A15" s="13" t="s">
        <v>7</v>
      </c>
      <c r="B15" s="27">
        <v>200</v>
      </c>
      <c r="C15" s="13"/>
      <c r="D15" s="13"/>
    </row>
    <row r="16" spans="1:4" x14ac:dyDescent="0.25">
      <c r="A16" s="13" t="s">
        <v>8</v>
      </c>
      <c r="B16" s="27">
        <v>100</v>
      </c>
      <c r="C16" s="28" t="s">
        <v>21</v>
      </c>
      <c r="D16" s="27">
        <v>200</v>
      </c>
    </row>
    <row r="17" spans="1:4" x14ac:dyDescent="0.25">
      <c r="A17" s="13" t="s">
        <v>9</v>
      </c>
      <c r="B17" s="27">
        <v>200</v>
      </c>
      <c r="C17" s="28" t="s">
        <v>25</v>
      </c>
      <c r="D17" s="27">
        <v>150</v>
      </c>
    </row>
    <row r="18" spans="1:4" x14ac:dyDescent="0.25">
      <c r="A18" s="13" t="s">
        <v>10</v>
      </c>
      <c r="B18" s="27">
        <v>500</v>
      </c>
      <c r="C18" s="28" t="s">
        <v>22</v>
      </c>
      <c r="D18" s="27">
        <v>150</v>
      </c>
    </row>
    <row r="19" spans="1:4" ht="11" customHeight="1" x14ac:dyDescent="0.25">
      <c r="A19" s="13"/>
      <c r="B19" s="27"/>
      <c r="C19" s="28"/>
      <c r="D19" s="27"/>
    </row>
    <row r="20" spans="1:4" s="4" customFormat="1" x14ac:dyDescent="0.25">
      <c r="A20" s="6" t="s">
        <v>11</v>
      </c>
      <c r="B20" s="23">
        <f>SUM(B15:B18)</f>
        <v>1000</v>
      </c>
      <c r="C20" s="6" t="s">
        <v>23</v>
      </c>
      <c r="D20" s="23">
        <f>SUM(D16:D18)</f>
        <v>500</v>
      </c>
    </row>
    <row r="21" spans="1:4" ht="11" customHeight="1" x14ac:dyDescent="0.25">
      <c r="A21" s="13"/>
      <c r="B21" s="27"/>
      <c r="C21" s="7"/>
      <c r="D21" s="23"/>
    </row>
    <row r="22" spans="1:4" s="4" customFormat="1" x14ac:dyDescent="0.25">
      <c r="A22" s="6" t="s">
        <v>12</v>
      </c>
      <c r="B22" s="23">
        <f>B13+B20</f>
        <v>1800</v>
      </c>
      <c r="C22" s="6" t="s">
        <v>24</v>
      </c>
      <c r="D22" s="23">
        <f>D13+D20</f>
        <v>1800</v>
      </c>
    </row>
    <row r="23" spans="1:4" s="4" customFormat="1" ht="11" customHeight="1" x14ac:dyDescent="0.25">
      <c r="A23" s="15"/>
      <c r="B23" s="15"/>
      <c r="C23" s="9"/>
      <c r="D23" s="9"/>
    </row>
    <row r="24" spans="1:4" s="4" customFormat="1" x14ac:dyDescent="0.25">
      <c r="A24" s="29"/>
      <c r="B24" s="29"/>
      <c r="C24" s="24"/>
      <c r="D24" s="24"/>
    </row>
    <row r="25" spans="1:4" s="4" customFormat="1" x14ac:dyDescent="0.25">
      <c r="A25" s="29"/>
      <c r="B25" s="29"/>
      <c r="C25" s="24"/>
      <c r="D25" s="24"/>
    </row>
    <row r="26" spans="1:4" s="4" customFormat="1" ht="11" customHeight="1" x14ac:dyDescent="0.25">
      <c r="A26" s="12"/>
      <c r="B26" s="12"/>
      <c r="C26" s="12"/>
      <c r="D26" s="12"/>
    </row>
    <row r="27" spans="1:4" s="4" customFormat="1" ht="40" x14ac:dyDescent="0.25">
      <c r="A27" s="32" t="s">
        <v>84</v>
      </c>
      <c r="B27" s="33" t="s">
        <v>0</v>
      </c>
      <c r="C27" s="32" t="s">
        <v>100</v>
      </c>
      <c r="D27" s="33" t="str">
        <f>B27</f>
        <v>N</v>
      </c>
    </row>
    <row r="28" spans="1:4" s="4" customFormat="1" ht="11" customHeight="1" x14ac:dyDescent="0.25">
      <c r="A28" s="13"/>
      <c r="B28" s="13"/>
      <c r="C28" s="13"/>
      <c r="D28" s="13"/>
    </row>
    <row r="29" spans="1:4" s="4" customFormat="1" ht="11" customHeight="1" x14ac:dyDescent="0.25">
      <c r="A29" s="12"/>
      <c r="B29" s="12"/>
      <c r="C29" s="25"/>
      <c r="D29" s="25"/>
    </row>
    <row r="30" spans="1:4" s="4" customFormat="1" x14ac:dyDescent="0.25">
      <c r="A30" s="13" t="s">
        <v>94</v>
      </c>
      <c r="B30" s="27">
        <f>B13</f>
        <v>800</v>
      </c>
      <c r="C30" s="28" t="s">
        <v>93</v>
      </c>
      <c r="D30" s="27">
        <f>D9</f>
        <v>900</v>
      </c>
    </row>
    <row r="31" spans="1:4" s="4" customFormat="1" x14ac:dyDescent="0.25">
      <c r="A31" s="13"/>
      <c r="B31" s="14"/>
      <c r="C31" s="28"/>
      <c r="D31" s="27"/>
    </row>
    <row r="32" spans="1:4" s="4" customFormat="1" x14ac:dyDescent="0.25">
      <c r="A32" s="6" t="s">
        <v>85</v>
      </c>
      <c r="B32" s="23">
        <f>B15+B16+B17-(D17+D18)</f>
        <v>200</v>
      </c>
      <c r="C32" s="28" t="s">
        <v>87</v>
      </c>
      <c r="D32" s="27">
        <f>D11+D16-B18</f>
        <v>100</v>
      </c>
    </row>
    <row r="33" spans="1:4" s="4" customFormat="1" x14ac:dyDescent="0.25">
      <c r="A33" s="13"/>
      <c r="B33" s="14"/>
      <c r="C33" s="28"/>
      <c r="D33" s="27"/>
    </row>
    <row r="34" spans="1:4" s="4" customFormat="1" x14ac:dyDescent="0.25">
      <c r="A34" s="6" t="s">
        <v>86</v>
      </c>
      <c r="B34" s="23">
        <f>B30+B32</f>
        <v>1000</v>
      </c>
      <c r="C34" s="7" t="s">
        <v>88</v>
      </c>
      <c r="D34" s="23">
        <f>D30+D32</f>
        <v>1000</v>
      </c>
    </row>
    <row r="35" spans="1:4" s="4" customFormat="1" ht="11" customHeight="1" x14ac:dyDescent="0.25">
      <c r="A35" s="13"/>
      <c r="B35" s="13"/>
      <c r="C35" s="28"/>
      <c r="D35" s="7"/>
    </row>
    <row r="36" spans="1:4" s="4" customFormat="1" ht="10" customHeight="1" x14ac:dyDescent="0.25">
      <c r="A36" s="12"/>
      <c r="B36" s="12"/>
      <c r="C36" s="25"/>
      <c r="D36" s="25"/>
    </row>
    <row r="37" spans="1:4" s="4" customFormat="1" x14ac:dyDescent="0.25">
      <c r="A37" s="13" t="s">
        <v>95</v>
      </c>
      <c r="B37" s="27">
        <f>D13</f>
        <v>1300</v>
      </c>
      <c r="C37" s="28" t="s">
        <v>96</v>
      </c>
      <c r="D37" s="27">
        <f>B41</f>
        <v>500</v>
      </c>
    </row>
    <row r="38" spans="1:4" s="4" customFormat="1" x14ac:dyDescent="0.25">
      <c r="A38" s="13"/>
      <c r="B38" s="14"/>
      <c r="C38" s="28"/>
      <c r="D38" s="27"/>
    </row>
    <row r="39" spans="1:4" s="4" customFormat="1" x14ac:dyDescent="0.25">
      <c r="A39" s="13" t="s">
        <v>89</v>
      </c>
      <c r="B39" s="27">
        <f>-B13</f>
        <v>-800</v>
      </c>
      <c r="C39" s="28" t="s">
        <v>91</v>
      </c>
      <c r="D39" s="27">
        <f>-B32</f>
        <v>-200</v>
      </c>
    </row>
    <row r="40" spans="1:4" s="4" customFormat="1" x14ac:dyDescent="0.25">
      <c r="A40" s="13"/>
      <c r="B40" s="14"/>
      <c r="C40" s="28"/>
      <c r="D40" s="27"/>
    </row>
    <row r="41" spans="1:4" s="4" customFormat="1" x14ac:dyDescent="0.25">
      <c r="A41" s="6" t="s">
        <v>90</v>
      </c>
      <c r="B41" s="23">
        <f>B37+B39</f>
        <v>500</v>
      </c>
      <c r="C41" s="7" t="s">
        <v>92</v>
      </c>
      <c r="D41" s="23">
        <f>D37+D39</f>
        <v>300</v>
      </c>
    </row>
    <row r="42" spans="1:4" s="4" customFormat="1" ht="11" customHeight="1" x14ac:dyDescent="0.25">
      <c r="A42" s="15"/>
      <c r="B42" s="39"/>
      <c r="C42" s="9"/>
      <c r="D42" s="30"/>
    </row>
    <row r="43" spans="1:4" s="4" customFormat="1" ht="11" customHeight="1" x14ac:dyDescent="0.25">
      <c r="A43" s="12"/>
      <c r="B43" s="40"/>
      <c r="C43" s="25"/>
      <c r="D43" s="31"/>
    </row>
    <row r="44" spans="1:4" s="4" customFormat="1" x14ac:dyDescent="0.25">
      <c r="A44" s="13" t="s">
        <v>97</v>
      </c>
      <c r="B44" s="27">
        <f>B18</f>
        <v>500</v>
      </c>
      <c r="C44" s="28" t="s">
        <v>98</v>
      </c>
      <c r="D44" s="27">
        <f>D16</f>
        <v>200</v>
      </c>
    </row>
    <row r="45" spans="1:4" ht="11" customHeight="1" x14ac:dyDescent="0.25">
      <c r="A45" s="15"/>
      <c r="B45" s="15"/>
      <c r="C45" s="15"/>
      <c r="D45" s="15"/>
    </row>
    <row r="47" spans="1:4" ht="11" customHeight="1" x14ac:dyDescent="0.25">
      <c r="A47" s="12"/>
      <c r="B47" s="12"/>
    </row>
    <row r="48" spans="1:4" x14ac:dyDescent="0.25">
      <c r="A48" s="8" t="s">
        <v>61</v>
      </c>
      <c r="B48" s="8" t="s">
        <v>41</v>
      </c>
    </row>
    <row r="49" spans="1:2" ht="11" customHeight="1" x14ac:dyDescent="0.25">
      <c r="A49" s="10"/>
      <c r="B49" s="15"/>
    </row>
    <row r="50" spans="1:2" ht="11" customHeight="1" x14ac:dyDescent="0.25">
      <c r="A50" s="12"/>
      <c r="B50" s="12"/>
    </row>
    <row r="51" spans="1:2" x14ac:dyDescent="0.25">
      <c r="A51" s="13" t="s">
        <v>26</v>
      </c>
      <c r="B51" s="27">
        <v>1000</v>
      </c>
    </row>
    <row r="52" spans="1:2" x14ac:dyDescent="0.25">
      <c r="A52" s="13" t="s">
        <v>27</v>
      </c>
      <c r="B52" s="27">
        <v>300</v>
      </c>
    </row>
    <row r="53" spans="1:2" x14ac:dyDescent="0.25">
      <c r="A53" s="13" t="s">
        <v>28</v>
      </c>
      <c r="B53" s="27">
        <v>200</v>
      </c>
    </row>
    <row r="54" spans="1:2" x14ac:dyDescent="0.25">
      <c r="A54" s="13" t="s">
        <v>29</v>
      </c>
      <c r="B54" s="27">
        <v>174</v>
      </c>
    </row>
    <row r="55" spans="1:2" ht="40" x14ac:dyDescent="0.25">
      <c r="A55" s="54" t="s">
        <v>103</v>
      </c>
      <c r="B55" s="55">
        <v>0.1</v>
      </c>
    </row>
    <row r="56" spans="1:2" x14ac:dyDescent="0.25">
      <c r="A56" s="13" t="s">
        <v>30</v>
      </c>
      <c r="B56" s="41">
        <v>0.05</v>
      </c>
    </row>
    <row r="57" spans="1:2" x14ac:dyDescent="0.25">
      <c r="A57" s="13" t="s">
        <v>31</v>
      </c>
      <c r="B57" s="41">
        <v>0.25</v>
      </c>
    </row>
    <row r="58" spans="1:2" ht="11" customHeight="1" x14ac:dyDescent="0.25">
      <c r="A58" s="15"/>
      <c r="B58" s="42"/>
    </row>
    <row r="59" spans="1:2" x14ac:dyDescent="0.25">
      <c r="A59" s="43"/>
      <c r="B59" s="44"/>
    </row>
    <row r="60" spans="1:2" x14ac:dyDescent="0.25">
      <c r="A60" s="45" t="s">
        <v>40</v>
      </c>
      <c r="B60" s="46"/>
    </row>
    <row r="61" spans="1:2" x14ac:dyDescent="0.25">
      <c r="A61" s="45" t="s">
        <v>50</v>
      </c>
      <c r="B61" s="46"/>
    </row>
    <row r="62" spans="1:2" x14ac:dyDescent="0.25">
      <c r="A62" s="45" t="s">
        <v>42</v>
      </c>
      <c r="B62" s="46"/>
    </row>
    <row r="63" spans="1:2" x14ac:dyDescent="0.25">
      <c r="A63" s="45" t="s">
        <v>32</v>
      </c>
      <c r="B63" s="47"/>
    </row>
    <row r="64" spans="1:2" ht="11" customHeight="1" x14ac:dyDescent="0.25">
      <c r="A64" s="48"/>
      <c r="B64" s="49"/>
    </row>
    <row r="67" spans="1:4" ht="11" customHeight="1" x14ac:dyDescent="0.25">
      <c r="A67" s="12"/>
      <c r="B67" s="40"/>
      <c r="C67" s="12"/>
      <c r="D67" s="40"/>
    </row>
    <row r="68" spans="1:4" x14ac:dyDescent="0.25">
      <c r="A68" s="8" t="s">
        <v>33</v>
      </c>
      <c r="B68" s="8" t="s">
        <v>41</v>
      </c>
      <c r="C68" s="8" t="s">
        <v>43</v>
      </c>
      <c r="D68" s="8" t="s">
        <v>41</v>
      </c>
    </row>
    <row r="69" spans="1:4" ht="11" customHeight="1" x14ac:dyDescent="0.25">
      <c r="A69" s="10"/>
      <c r="B69" s="11"/>
      <c r="C69" s="10"/>
      <c r="D69" s="11"/>
    </row>
    <row r="70" spans="1:4" ht="11" customHeight="1" x14ac:dyDescent="0.25">
      <c r="A70" s="12"/>
      <c r="B70" s="40"/>
      <c r="C70" s="12"/>
      <c r="D70" s="12"/>
    </row>
    <row r="71" spans="1:4" x14ac:dyDescent="0.25">
      <c r="A71" s="13" t="s">
        <v>26</v>
      </c>
      <c r="B71" s="27">
        <f>B51</f>
        <v>1000</v>
      </c>
      <c r="C71" s="13" t="s">
        <v>99</v>
      </c>
      <c r="D71" s="27">
        <f>B73</f>
        <v>300</v>
      </c>
    </row>
    <row r="72" spans="1:4" x14ac:dyDescent="0.25">
      <c r="A72" s="13"/>
      <c r="B72" s="27"/>
      <c r="C72" s="13" t="s">
        <v>36</v>
      </c>
      <c r="D72" s="27">
        <f>B79</f>
        <v>-30</v>
      </c>
    </row>
    <row r="73" spans="1:4" x14ac:dyDescent="0.25">
      <c r="A73" s="13" t="s">
        <v>27</v>
      </c>
      <c r="B73" s="27">
        <f>B52</f>
        <v>300</v>
      </c>
      <c r="C73" s="13" t="s">
        <v>38</v>
      </c>
      <c r="D73" s="27">
        <f>B83</f>
        <v>-24</v>
      </c>
    </row>
    <row r="74" spans="1:4" x14ac:dyDescent="0.25">
      <c r="A74" s="13"/>
      <c r="B74" s="13"/>
      <c r="C74" s="13"/>
      <c r="D74" s="14"/>
    </row>
    <row r="75" spans="1:4" x14ac:dyDescent="0.25">
      <c r="A75" s="15" t="s">
        <v>34</v>
      </c>
      <c r="B75" s="30">
        <f>-B54</f>
        <v>-174</v>
      </c>
      <c r="C75" s="13" t="s">
        <v>44</v>
      </c>
      <c r="D75" s="27">
        <f>SUM(D71:D73)</f>
        <v>246</v>
      </c>
    </row>
    <row r="76" spans="1:4" ht="11" customHeight="1" x14ac:dyDescent="0.25">
      <c r="A76" s="13"/>
      <c r="B76" s="27"/>
      <c r="C76" s="13"/>
      <c r="D76" s="14"/>
    </row>
    <row r="77" spans="1:4" x14ac:dyDescent="0.25">
      <c r="A77" s="13" t="s">
        <v>35</v>
      </c>
      <c r="B77" s="27">
        <f>B73+B75</f>
        <v>126</v>
      </c>
      <c r="C77" s="13" t="s">
        <v>115</v>
      </c>
      <c r="D77" s="27">
        <f>B32-B119</f>
        <v>-20.000000000000114</v>
      </c>
    </row>
    <row r="78" spans="1:4" x14ac:dyDescent="0.25">
      <c r="A78" s="13"/>
      <c r="B78" s="13"/>
      <c r="C78" s="13"/>
      <c r="D78" s="14"/>
    </row>
    <row r="79" spans="1:4" x14ac:dyDescent="0.25">
      <c r="A79" s="15" t="s">
        <v>36</v>
      </c>
      <c r="B79" s="30">
        <f>-B56*(D11+D16)</f>
        <v>-30</v>
      </c>
      <c r="C79" s="13" t="s">
        <v>46</v>
      </c>
      <c r="D79" s="27">
        <f>D75+D77</f>
        <v>225.99999999999989</v>
      </c>
    </row>
    <row r="80" spans="1:4" ht="11" customHeight="1" x14ac:dyDescent="0.25">
      <c r="A80" s="13"/>
      <c r="B80" s="27"/>
      <c r="C80" s="13"/>
      <c r="D80" s="14"/>
    </row>
    <row r="81" spans="1:4" x14ac:dyDescent="0.25">
      <c r="A81" s="13" t="s">
        <v>37</v>
      </c>
      <c r="B81" s="27">
        <f>B77+B79</f>
        <v>96</v>
      </c>
      <c r="C81" s="13" t="s">
        <v>117</v>
      </c>
      <c r="D81" s="27">
        <f>-B53</f>
        <v>-200</v>
      </c>
    </row>
    <row r="82" spans="1:4" x14ac:dyDescent="0.25">
      <c r="A82" s="13"/>
      <c r="B82" s="13"/>
      <c r="C82" s="13"/>
      <c r="D82" s="14"/>
    </row>
    <row r="83" spans="1:4" x14ac:dyDescent="0.25">
      <c r="A83" s="15" t="s">
        <v>38</v>
      </c>
      <c r="B83" s="50">
        <f>-B81*B57</f>
        <v>-24</v>
      </c>
      <c r="C83" s="13" t="s">
        <v>48</v>
      </c>
      <c r="D83" s="27">
        <f>D79+D81</f>
        <v>25.999999999999886</v>
      </c>
    </row>
    <row r="84" spans="1:4" ht="11" customHeight="1" x14ac:dyDescent="0.25">
      <c r="A84" s="13"/>
      <c r="B84" s="27"/>
      <c r="C84" s="13"/>
      <c r="D84" s="14"/>
    </row>
    <row r="85" spans="1:4" x14ac:dyDescent="0.25">
      <c r="A85" s="13" t="s">
        <v>39</v>
      </c>
      <c r="B85" s="27">
        <f>B81+B83</f>
        <v>72</v>
      </c>
      <c r="C85" s="13" t="s">
        <v>49</v>
      </c>
      <c r="D85" s="27">
        <f>D83</f>
        <v>25.999999999999886</v>
      </c>
    </row>
    <row r="86" spans="1:4" ht="11" customHeight="1" x14ac:dyDescent="0.25">
      <c r="A86" s="15"/>
      <c r="B86" s="39"/>
      <c r="C86" s="15"/>
      <c r="D86" s="15"/>
    </row>
    <row r="89" spans="1:4" ht="11" customHeight="1" x14ac:dyDescent="0.25">
      <c r="A89" s="12"/>
      <c r="B89" s="12"/>
      <c r="C89" s="12"/>
      <c r="D89" s="12"/>
    </row>
    <row r="90" spans="1:4" x14ac:dyDescent="0.25">
      <c r="A90" s="8" t="s">
        <v>14</v>
      </c>
      <c r="B90" s="8" t="s">
        <v>51</v>
      </c>
      <c r="C90" s="8" t="s">
        <v>15</v>
      </c>
      <c r="D90" s="8" t="s">
        <v>51</v>
      </c>
    </row>
    <row r="91" spans="1:4" ht="11" customHeight="1" x14ac:dyDescent="0.25">
      <c r="A91" s="15"/>
      <c r="B91" s="15"/>
      <c r="C91" s="13"/>
      <c r="D91" s="15"/>
    </row>
    <row r="92" spans="1:4" ht="11" customHeight="1" x14ac:dyDescent="0.25">
      <c r="A92" s="12"/>
      <c r="B92" s="12"/>
      <c r="C92" s="38"/>
      <c r="D92" s="36"/>
    </row>
    <row r="93" spans="1:4" x14ac:dyDescent="0.25">
      <c r="A93" s="13"/>
      <c r="B93" s="13"/>
      <c r="C93" s="34" t="s">
        <v>13</v>
      </c>
      <c r="D93" s="27">
        <f>D5</f>
        <v>100</v>
      </c>
    </row>
    <row r="94" spans="1:4" x14ac:dyDescent="0.25">
      <c r="A94" s="13" t="s">
        <v>1</v>
      </c>
      <c r="B94" s="27">
        <f>B6+B53</f>
        <v>1200</v>
      </c>
      <c r="C94" s="34" t="s">
        <v>16</v>
      </c>
      <c r="D94" s="27">
        <f>D6</f>
        <v>200</v>
      </c>
    </row>
    <row r="95" spans="1:4" x14ac:dyDescent="0.25">
      <c r="A95" s="15" t="s">
        <v>2</v>
      </c>
      <c r="B95" s="30">
        <f>B7-B54</f>
        <v>-374</v>
      </c>
      <c r="C95" s="35" t="s">
        <v>17</v>
      </c>
      <c r="D95" s="30">
        <f>D7+B85</f>
        <v>672</v>
      </c>
    </row>
    <row r="96" spans="1:4" ht="11" customHeight="1" x14ac:dyDescent="0.25">
      <c r="A96" s="13"/>
      <c r="B96" s="27"/>
      <c r="C96" s="36"/>
      <c r="D96" s="31"/>
    </row>
    <row r="97" spans="1:4" x14ac:dyDescent="0.25">
      <c r="A97" s="13" t="s">
        <v>3</v>
      </c>
      <c r="B97" s="27">
        <f>B94+B95</f>
        <v>826</v>
      </c>
      <c r="C97" s="28" t="s">
        <v>18</v>
      </c>
      <c r="D97" s="27">
        <f>SUM(D93:D95)</f>
        <v>972</v>
      </c>
    </row>
    <row r="98" spans="1:4" x14ac:dyDescent="0.25">
      <c r="A98" s="13" t="s">
        <v>5</v>
      </c>
      <c r="B98" s="27">
        <v>0</v>
      </c>
      <c r="C98" s="28"/>
      <c r="D98" s="27"/>
    </row>
    <row r="99" spans="1:4" x14ac:dyDescent="0.25">
      <c r="A99" s="13" t="s">
        <v>4</v>
      </c>
      <c r="B99" s="27">
        <v>0</v>
      </c>
      <c r="C99" s="28" t="s">
        <v>19</v>
      </c>
      <c r="D99" s="27">
        <v>400</v>
      </c>
    </row>
    <row r="100" spans="1:4" ht="11" customHeight="1" x14ac:dyDescent="0.25">
      <c r="A100" s="13"/>
      <c r="B100" s="27"/>
      <c r="C100" s="7"/>
      <c r="D100" s="23"/>
    </row>
    <row r="101" spans="1:4" x14ac:dyDescent="0.25">
      <c r="A101" s="6" t="s">
        <v>6</v>
      </c>
      <c r="B101" s="23">
        <f>B97+B98+B99</f>
        <v>826</v>
      </c>
      <c r="C101" s="7" t="s">
        <v>20</v>
      </c>
      <c r="D101" s="23">
        <f>D97+D99</f>
        <v>1372</v>
      </c>
    </row>
    <row r="102" spans="1:4" ht="11" customHeight="1" x14ac:dyDescent="0.25">
      <c r="A102" s="13"/>
      <c r="B102" s="27"/>
      <c r="C102" s="28"/>
      <c r="D102" s="27"/>
    </row>
    <row r="103" spans="1:4" x14ac:dyDescent="0.25">
      <c r="A103" s="13" t="s">
        <v>7</v>
      </c>
      <c r="B103" s="27">
        <f>B15*(1+gbfra)</f>
        <v>220.00000000000003</v>
      </c>
      <c r="C103" s="13"/>
      <c r="D103" s="13"/>
    </row>
    <row r="104" spans="1:4" x14ac:dyDescent="0.25">
      <c r="A104" s="13" t="s">
        <v>8</v>
      </c>
      <c r="B104" s="27">
        <f>B16*(1+gbfra)</f>
        <v>110.00000000000001</v>
      </c>
      <c r="C104" s="28" t="s">
        <v>21</v>
      </c>
      <c r="D104" s="27">
        <f>D16</f>
        <v>200</v>
      </c>
    </row>
    <row r="105" spans="1:4" x14ac:dyDescent="0.25">
      <c r="A105" s="13" t="s">
        <v>9</v>
      </c>
      <c r="B105" s="27">
        <f>B17*(1+gbfra)</f>
        <v>220.00000000000003</v>
      </c>
      <c r="C105" s="28" t="s">
        <v>25</v>
      </c>
      <c r="D105" s="27">
        <f>D17*(1+gbfra)</f>
        <v>165</v>
      </c>
    </row>
    <row r="106" spans="1:4" x14ac:dyDescent="0.25">
      <c r="A106" s="13" t="s">
        <v>10</v>
      </c>
      <c r="B106" s="27">
        <f>B18+D85</f>
        <v>525.99999999999989</v>
      </c>
      <c r="C106" s="28" t="s">
        <v>22</v>
      </c>
      <c r="D106" s="27">
        <f>D18*(1+gbfra)</f>
        <v>165</v>
      </c>
    </row>
    <row r="107" spans="1:4" ht="11" customHeight="1" x14ac:dyDescent="0.25">
      <c r="A107" s="13"/>
      <c r="B107" s="27"/>
      <c r="C107" s="28"/>
      <c r="D107" s="27"/>
    </row>
    <row r="108" spans="1:4" x14ac:dyDescent="0.25">
      <c r="A108" s="6" t="s">
        <v>11</v>
      </c>
      <c r="B108" s="23">
        <f>SUM(B103:B106)</f>
        <v>1076</v>
      </c>
      <c r="C108" s="6" t="s">
        <v>23</v>
      </c>
      <c r="D108" s="23">
        <f>SUM(D104:D106)</f>
        <v>530</v>
      </c>
    </row>
    <row r="109" spans="1:4" ht="11" customHeight="1" x14ac:dyDescent="0.25">
      <c r="A109" s="13"/>
      <c r="B109" s="27"/>
      <c r="C109" s="7"/>
      <c r="D109" s="23"/>
    </row>
    <row r="110" spans="1:4" x14ac:dyDescent="0.25">
      <c r="A110" s="6" t="s">
        <v>12</v>
      </c>
      <c r="B110" s="23">
        <f>B101+B108</f>
        <v>1902</v>
      </c>
      <c r="C110" s="6" t="s">
        <v>24</v>
      </c>
      <c r="D110" s="23">
        <f>D101+D108</f>
        <v>1902</v>
      </c>
    </row>
    <row r="111" spans="1:4" ht="11" customHeight="1" x14ac:dyDescent="0.25">
      <c r="A111" s="15"/>
      <c r="B111" s="15"/>
      <c r="C111" s="9"/>
      <c r="D111" s="9"/>
    </row>
    <row r="113" spans="1:4" ht="11" customHeight="1" x14ac:dyDescent="0.25">
      <c r="A113" s="12"/>
      <c r="B113" s="12"/>
      <c r="C113" s="12"/>
      <c r="D113" s="12"/>
    </row>
    <row r="114" spans="1:4" ht="40" x14ac:dyDescent="0.25">
      <c r="A114" s="32" t="s">
        <v>84</v>
      </c>
      <c r="B114" s="33" t="s">
        <v>0</v>
      </c>
      <c r="C114" s="32" t="s">
        <v>100</v>
      </c>
      <c r="D114" s="33" t="str">
        <f>B114</f>
        <v>N</v>
      </c>
    </row>
    <row r="115" spans="1:4" ht="11" customHeight="1" x14ac:dyDescent="0.25">
      <c r="A115" s="13"/>
      <c r="B115" s="13"/>
      <c r="C115" s="13"/>
      <c r="D115" s="13"/>
    </row>
    <row r="116" spans="1:4" ht="11" customHeight="1" x14ac:dyDescent="0.25">
      <c r="A116" s="12"/>
      <c r="B116" s="12"/>
      <c r="C116" s="25"/>
      <c r="D116" s="25"/>
    </row>
    <row r="117" spans="1:4" x14ac:dyDescent="0.25">
      <c r="A117" s="13" t="s">
        <v>94</v>
      </c>
      <c r="B117" s="27">
        <f>B101</f>
        <v>826</v>
      </c>
      <c r="C117" s="28" t="s">
        <v>93</v>
      </c>
      <c r="D117" s="27">
        <f>D97</f>
        <v>972</v>
      </c>
    </row>
    <row r="118" spans="1:4" x14ac:dyDescent="0.25">
      <c r="A118" s="13"/>
      <c r="B118" s="14"/>
      <c r="C118" s="28"/>
      <c r="D118" s="27"/>
    </row>
    <row r="119" spans="1:4" x14ac:dyDescent="0.25">
      <c r="A119" s="6" t="s">
        <v>85</v>
      </c>
      <c r="B119" s="23">
        <f>B103+B104+B105-(D105+D106)</f>
        <v>220.00000000000011</v>
      </c>
      <c r="C119" s="28" t="s">
        <v>87</v>
      </c>
      <c r="D119" s="27">
        <f>D99+D104-B106</f>
        <v>74.000000000000114</v>
      </c>
    </row>
    <row r="120" spans="1:4" x14ac:dyDescent="0.25">
      <c r="A120" s="13"/>
      <c r="B120" s="14"/>
      <c r="C120" s="28"/>
      <c r="D120" s="27"/>
    </row>
    <row r="121" spans="1:4" x14ac:dyDescent="0.25">
      <c r="A121" s="6" t="s">
        <v>86</v>
      </c>
      <c r="B121" s="23">
        <f>B117+B119</f>
        <v>1046</v>
      </c>
      <c r="C121" s="7" t="s">
        <v>88</v>
      </c>
      <c r="D121" s="23">
        <f>D117+D119</f>
        <v>1046</v>
      </c>
    </row>
    <row r="122" spans="1:4" ht="11" customHeight="1" x14ac:dyDescent="0.25">
      <c r="A122" s="13"/>
      <c r="B122" s="13"/>
      <c r="C122" s="28"/>
      <c r="D122" s="7"/>
    </row>
    <row r="123" spans="1:4" ht="11" customHeight="1" x14ac:dyDescent="0.25">
      <c r="A123" s="12"/>
      <c r="B123" s="12"/>
      <c r="C123" s="25"/>
      <c r="D123" s="25"/>
    </row>
    <row r="124" spans="1:4" x14ac:dyDescent="0.25">
      <c r="A124" s="13" t="s">
        <v>95</v>
      </c>
      <c r="B124" s="27">
        <f>D101</f>
        <v>1372</v>
      </c>
      <c r="C124" s="28" t="s">
        <v>96</v>
      </c>
      <c r="D124" s="27">
        <f>B128</f>
        <v>546</v>
      </c>
    </row>
    <row r="125" spans="1:4" x14ac:dyDescent="0.25">
      <c r="A125" s="13"/>
      <c r="B125" s="14"/>
      <c r="C125" s="28"/>
      <c r="D125" s="27"/>
    </row>
    <row r="126" spans="1:4" x14ac:dyDescent="0.25">
      <c r="A126" s="13" t="s">
        <v>89</v>
      </c>
      <c r="B126" s="27">
        <f>-B101</f>
        <v>-826</v>
      </c>
      <c r="C126" s="28" t="s">
        <v>91</v>
      </c>
      <c r="D126" s="27">
        <f>-B119</f>
        <v>-220.00000000000011</v>
      </c>
    </row>
    <row r="127" spans="1:4" x14ac:dyDescent="0.25">
      <c r="A127" s="13"/>
      <c r="B127" s="14"/>
      <c r="C127" s="28"/>
      <c r="D127" s="27"/>
    </row>
    <row r="128" spans="1:4" x14ac:dyDescent="0.25">
      <c r="A128" s="6" t="s">
        <v>90</v>
      </c>
      <c r="B128" s="23">
        <f>B124+B126</f>
        <v>546</v>
      </c>
      <c r="C128" s="7" t="s">
        <v>92</v>
      </c>
      <c r="D128" s="23">
        <f>D124+D126</f>
        <v>325.99999999999989</v>
      </c>
    </row>
    <row r="129" spans="1:4" ht="11" customHeight="1" x14ac:dyDescent="0.25">
      <c r="A129" s="15"/>
      <c r="B129" s="39"/>
      <c r="C129" s="9"/>
      <c r="D129" s="30"/>
    </row>
    <row r="130" spans="1:4" ht="11" customHeight="1" x14ac:dyDescent="0.25">
      <c r="A130" s="12"/>
      <c r="B130" s="40"/>
      <c r="C130" s="25"/>
      <c r="D130" s="31"/>
    </row>
    <row r="131" spans="1:4" x14ac:dyDescent="0.25">
      <c r="A131" s="13" t="s">
        <v>97</v>
      </c>
      <c r="B131" s="27">
        <f>B106</f>
        <v>525.99999999999989</v>
      </c>
      <c r="C131" s="28" t="s">
        <v>98</v>
      </c>
      <c r="D131" s="27">
        <f>D104</f>
        <v>200</v>
      </c>
    </row>
    <row r="132" spans="1:4" ht="11" customHeight="1" x14ac:dyDescent="0.25">
      <c r="A132" s="15"/>
      <c r="B132" s="15"/>
      <c r="C132" s="15"/>
      <c r="D132" s="1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DEEFD2-DE56-5E4D-8752-5530E3376B67}">
  <dimension ref="A1:D135"/>
  <sheetViews>
    <sheetView showGridLines="0" zoomScale="150" zoomScaleNormal="150" workbookViewId="0">
      <selection activeCell="A2" sqref="A2"/>
    </sheetView>
  </sheetViews>
  <sheetFormatPr baseColWidth="10" defaultRowHeight="19" x14ac:dyDescent="0.25"/>
  <cols>
    <col min="1" max="1" width="42" style="29" customWidth="1"/>
    <col min="2" max="2" width="11.83203125" style="29" customWidth="1"/>
    <col min="3" max="3" width="41.83203125" style="29" customWidth="1"/>
    <col min="4" max="4" width="12" style="29" customWidth="1"/>
    <col min="5" max="16384" width="10.83203125" style="29"/>
  </cols>
  <sheetData>
    <row r="1" spans="1:4" ht="11" customHeight="1" x14ac:dyDescent="0.25">
      <c r="A1" s="12"/>
      <c r="B1" s="12"/>
      <c r="C1" s="12"/>
      <c r="D1" s="12"/>
    </row>
    <row r="2" spans="1:4" s="37" customFormat="1" x14ac:dyDescent="0.25">
      <c r="A2" s="8" t="s">
        <v>52</v>
      </c>
      <c r="B2" s="8" t="s">
        <v>0</v>
      </c>
      <c r="C2" s="8" t="s">
        <v>53</v>
      </c>
      <c r="D2" s="8" t="s">
        <v>0</v>
      </c>
    </row>
    <row r="3" spans="1:4" ht="11" customHeight="1" x14ac:dyDescent="0.25">
      <c r="A3" s="15"/>
      <c r="B3" s="15"/>
      <c r="C3" s="13"/>
      <c r="D3" s="15"/>
    </row>
    <row r="4" spans="1:4" ht="11" customHeight="1" x14ac:dyDescent="0.25">
      <c r="A4" s="12"/>
      <c r="B4" s="12"/>
      <c r="C4" s="38"/>
      <c r="D4" s="36"/>
    </row>
    <row r="5" spans="1:4" x14ac:dyDescent="0.25">
      <c r="A5" s="13"/>
      <c r="B5" s="13"/>
      <c r="C5" s="34" t="s">
        <v>13</v>
      </c>
      <c r="D5" s="27">
        <v>5</v>
      </c>
    </row>
    <row r="6" spans="1:4" x14ac:dyDescent="0.25">
      <c r="A6" s="13" t="s">
        <v>1</v>
      </c>
      <c r="B6" s="27">
        <v>100</v>
      </c>
      <c r="C6" s="34" t="s">
        <v>16</v>
      </c>
      <c r="D6" s="27">
        <v>35</v>
      </c>
    </row>
    <row r="7" spans="1:4" x14ac:dyDescent="0.25">
      <c r="A7" s="15" t="s">
        <v>2</v>
      </c>
      <c r="B7" s="30">
        <v>-30</v>
      </c>
      <c r="C7" s="35" t="s">
        <v>17</v>
      </c>
      <c r="D7" s="30">
        <v>20</v>
      </c>
    </row>
    <row r="8" spans="1:4" ht="11" customHeight="1" x14ac:dyDescent="0.25">
      <c r="A8" s="13"/>
      <c r="B8" s="27"/>
      <c r="C8" s="36"/>
      <c r="D8" s="31"/>
    </row>
    <row r="9" spans="1:4" x14ac:dyDescent="0.25">
      <c r="A9" s="13" t="s">
        <v>3</v>
      </c>
      <c r="B9" s="27">
        <f>B6+B7</f>
        <v>70</v>
      </c>
      <c r="C9" s="28" t="s">
        <v>18</v>
      </c>
      <c r="D9" s="27">
        <f>SUM(D5:D7)</f>
        <v>60</v>
      </c>
    </row>
    <row r="10" spans="1:4" x14ac:dyDescent="0.25">
      <c r="A10" s="13"/>
      <c r="B10" s="27"/>
      <c r="C10" s="28"/>
      <c r="D10" s="27"/>
    </row>
    <row r="11" spans="1:4" x14ac:dyDescent="0.25">
      <c r="A11" s="13"/>
      <c r="B11" s="27"/>
      <c r="C11" s="28" t="s">
        <v>19</v>
      </c>
      <c r="D11" s="27">
        <v>40</v>
      </c>
    </row>
    <row r="12" spans="1:4" s="4" customFormat="1" ht="11" customHeight="1" x14ac:dyDescent="0.25">
      <c r="A12" s="13"/>
      <c r="B12" s="27"/>
      <c r="C12" s="7"/>
      <c r="D12" s="23"/>
    </row>
    <row r="13" spans="1:4" x14ac:dyDescent="0.25">
      <c r="A13" s="6" t="s">
        <v>6</v>
      </c>
      <c r="B13" s="23">
        <f>B9+B10+B11</f>
        <v>70</v>
      </c>
      <c r="C13" s="7" t="s">
        <v>20</v>
      </c>
      <c r="D13" s="23">
        <f>D9+D11</f>
        <v>100</v>
      </c>
    </row>
    <row r="14" spans="1:4" ht="11" customHeight="1" x14ac:dyDescent="0.25">
      <c r="A14" s="13"/>
      <c r="B14" s="27"/>
      <c r="C14" s="28"/>
      <c r="D14" s="27"/>
    </row>
    <row r="15" spans="1:4" x14ac:dyDescent="0.25">
      <c r="A15" s="13" t="s">
        <v>7</v>
      </c>
      <c r="B15" s="27">
        <v>10</v>
      </c>
      <c r="C15" s="13"/>
      <c r="D15" s="13"/>
    </row>
    <row r="16" spans="1:4" x14ac:dyDescent="0.25">
      <c r="A16" s="13" t="s">
        <v>8</v>
      </c>
      <c r="B16" s="27">
        <v>15</v>
      </c>
      <c r="C16" s="28" t="s">
        <v>21</v>
      </c>
      <c r="D16" s="27">
        <v>40</v>
      </c>
    </row>
    <row r="17" spans="1:4" x14ac:dyDescent="0.25">
      <c r="A17" s="13" t="s">
        <v>9</v>
      </c>
      <c r="B17" s="27">
        <v>15</v>
      </c>
      <c r="C17" s="28" t="s">
        <v>25</v>
      </c>
      <c r="D17" s="27">
        <v>25</v>
      </c>
    </row>
    <row r="18" spans="1:4" x14ac:dyDescent="0.25">
      <c r="A18" s="13" t="s">
        <v>10</v>
      </c>
      <c r="B18" s="27">
        <v>60</v>
      </c>
      <c r="C18" s="28" t="s">
        <v>22</v>
      </c>
      <c r="D18" s="27">
        <v>5</v>
      </c>
    </row>
    <row r="19" spans="1:4" ht="11" customHeight="1" x14ac:dyDescent="0.25">
      <c r="A19" s="13"/>
      <c r="B19" s="27"/>
      <c r="C19" s="28"/>
      <c r="D19" s="27"/>
    </row>
    <row r="20" spans="1:4" s="4" customFormat="1" x14ac:dyDescent="0.25">
      <c r="A20" s="6" t="s">
        <v>11</v>
      </c>
      <c r="B20" s="23">
        <f>SUM(B15:B18)</f>
        <v>100</v>
      </c>
      <c r="C20" s="6" t="s">
        <v>23</v>
      </c>
      <c r="D20" s="23">
        <f>SUM(D16:D18)</f>
        <v>70</v>
      </c>
    </row>
    <row r="21" spans="1:4" ht="11" customHeight="1" x14ac:dyDescent="0.25">
      <c r="A21" s="13"/>
      <c r="B21" s="27"/>
      <c r="C21" s="7"/>
      <c r="D21" s="23"/>
    </row>
    <row r="22" spans="1:4" s="4" customFormat="1" x14ac:dyDescent="0.25">
      <c r="A22" s="6" t="s">
        <v>12</v>
      </c>
      <c r="B22" s="23">
        <f>B13+B20</f>
        <v>170</v>
      </c>
      <c r="C22" s="6" t="s">
        <v>24</v>
      </c>
      <c r="D22" s="23">
        <f>D13+D20</f>
        <v>170</v>
      </c>
    </row>
    <row r="23" spans="1:4" ht="11" customHeight="1" x14ac:dyDescent="0.25">
      <c r="A23" s="15"/>
      <c r="B23" s="15"/>
      <c r="C23" s="9"/>
      <c r="D23" s="9"/>
    </row>
    <row r="26" spans="1:4" ht="11" customHeight="1" x14ac:dyDescent="0.25">
      <c r="A26" s="12"/>
      <c r="B26" s="12"/>
      <c r="C26" s="12"/>
      <c r="D26" s="12"/>
    </row>
    <row r="27" spans="1:4" ht="40" x14ac:dyDescent="0.25">
      <c r="A27" s="32" t="s">
        <v>102</v>
      </c>
      <c r="B27" s="33" t="s">
        <v>0</v>
      </c>
      <c r="C27" s="32" t="s">
        <v>101</v>
      </c>
      <c r="D27" s="33" t="str">
        <f>B27</f>
        <v>N</v>
      </c>
    </row>
    <row r="28" spans="1:4" ht="11" customHeight="1" x14ac:dyDescent="0.25">
      <c r="A28" s="13"/>
      <c r="B28" s="13"/>
      <c r="C28" s="13"/>
      <c r="D28" s="13"/>
    </row>
    <row r="29" spans="1:4" ht="11" customHeight="1" x14ac:dyDescent="0.25">
      <c r="A29" s="12"/>
      <c r="B29" s="12"/>
      <c r="C29" s="25"/>
      <c r="D29" s="25"/>
    </row>
    <row r="30" spans="1:4" x14ac:dyDescent="0.25">
      <c r="A30" s="13" t="s">
        <v>94</v>
      </c>
      <c r="B30" s="27">
        <f>B13</f>
        <v>70</v>
      </c>
      <c r="C30" s="28" t="s">
        <v>93</v>
      </c>
      <c r="D30" s="27">
        <f>D9</f>
        <v>60</v>
      </c>
    </row>
    <row r="31" spans="1:4" x14ac:dyDescent="0.25">
      <c r="A31" s="13"/>
      <c r="B31" s="14"/>
      <c r="C31" s="28"/>
      <c r="D31" s="27"/>
    </row>
    <row r="32" spans="1:4" x14ac:dyDescent="0.25">
      <c r="A32" s="6" t="s">
        <v>85</v>
      </c>
      <c r="B32" s="23">
        <f>B15+B16+B17-(D17+D18)</f>
        <v>10</v>
      </c>
      <c r="C32" s="28" t="s">
        <v>87</v>
      </c>
      <c r="D32" s="27">
        <f>D11+D16-B18</f>
        <v>20</v>
      </c>
    </row>
    <row r="33" spans="1:4" x14ac:dyDescent="0.25">
      <c r="A33" s="13"/>
      <c r="B33" s="14"/>
      <c r="C33" s="28"/>
      <c r="D33" s="27"/>
    </row>
    <row r="34" spans="1:4" x14ac:dyDescent="0.25">
      <c r="A34" s="6" t="s">
        <v>86</v>
      </c>
      <c r="B34" s="23">
        <f>B30+B32</f>
        <v>80</v>
      </c>
      <c r="C34" s="7" t="s">
        <v>88</v>
      </c>
      <c r="D34" s="23">
        <f>D30+D32</f>
        <v>80</v>
      </c>
    </row>
    <row r="35" spans="1:4" ht="11" customHeight="1" x14ac:dyDescent="0.25">
      <c r="A35" s="13"/>
      <c r="B35" s="13"/>
      <c r="C35" s="28"/>
      <c r="D35" s="7"/>
    </row>
    <row r="36" spans="1:4" ht="11" customHeight="1" x14ac:dyDescent="0.25">
      <c r="A36" s="12"/>
      <c r="B36" s="12"/>
      <c r="C36" s="25"/>
      <c r="D36" s="25"/>
    </row>
    <row r="37" spans="1:4" x14ac:dyDescent="0.25">
      <c r="A37" s="13" t="s">
        <v>95</v>
      </c>
      <c r="B37" s="27">
        <f>D13</f>
        <v>100</v>
      </c>
      <c r="C37" s="28" t="s">
        <v>96</v>
      </c>
      <c r="D37" s="27">
        <f>B41</f>
        <v>30</v>
      </c>
    </row>
    <row r="38" spans="1:4" x14ac:dyDescent="0.25">
      <c r="A38" s="13"/>
      <c r="B38" s="14"/>
      <c r="C38" s="28"/>
      <c r="D38" s="27"/>
    </row>
    <row r="39" spans="1:4" x14ac:dyDescent="0.25">
      <c r="A39" s="13" t="s">
        <v>89</v>
      </c>
      <c r="B39" s="27">
        <f>-B9</f>
        <v>-70</v>
      </c>
      <c r="C39" s="28" t="s">
        <v>91</v>
      </c>
      <c r="D39" s="27">
        <f>-B32</f>
        <v>-10</v>
      </c>
    </row>
    <row r="40" spans="1:4" x14ac:dyDescent="0.25">
      <c r="A40" s="13"/>
      <c r="B40" s="14"/>
      <c r="C40" s="28"/>
      <c r="D40" s="27"/>
    </row>
    <row r="41" spans="1:4" x14ac:dyDescent="0.25">
      <c r="A41" s="6" t="s">
        <v>90</v>
      </c>
      <c r="B41" s="23">
        <f>B37+B39</f>
        <v>30</v>
      </c>
      <c r="C41" s="7" t="s">
        <v>92</v>
      </c>
      <c r="D41" s="23">
        <f>D37+D39</f>
        <v>20</v>
      </c>
    </row>
    <row r="42" spans="1:4" ht="11" customHeight="1" x14ac:dyDescent="0.25">
      <c r="A42" s="15"/>
      <c r="B42" s="39"/>
      <c r="C42" s="9"/>
      <c r="D42" s="30"/>
    </row>
    <row r="43" spans="1:4" ht="11" customHeight="1" x14ac:dyDescent="0.25">
      <c r="A43" s="12"/>
      <c r="B43" s="40"/>
      <c r="C43" s="25"/>
      <c r="D43" s="31"/>
    </row>
    <row r="44" spans="1:4" x14ac:dyDescent="0.25">
      <c r="A44" s="13" t="s">
        <v>97</v>
      </c>
      <c r="B44" s="27">
        <f>B18</f>
        <v>60</v>
      </c>
      <c r="C44" s="28" t="s">
        <v>98</v>
      </c>
      <c r="D44" s="27">
        <f>D16</f>
        <v>40</v>
      </c>
    </row>
    <row r="45" spans="1:4" ht="11" customHeight="1" x14ac:dyDescent="0.25">
      <c r="A45" s="15"/>
      <c r="B45" s="15"/>
      <c r="C45" s="15"/>
      <c r="D45" s="15"/>
    </row>
    <row r="47" spans="1:4" ht="11" customHeight="1" x14ac:dyDescent="0.25">
      <c r="A47" s="12"/>
      <c r="B47" s="12"/>
    </row>
    <row r="48" spans="1:4" x14ac:dyDescent="0.25">
      <c r="A48" s="6" t="s">
        <v>61</v>
      </c>
      <c r="B48" s="8" t="s">
        <v>54</v>
      </c>
    </row>
    <row r="49" spans="1:2" ht="11" customHeight="1" x14ac:dyDescent="0.25">
      <c r="A49" s="13"/>
      <c r="B49" s="13"/>
    </row>
    <row r="50" spans="1:2" ht="11" customHeight="1" x14ac:dyDescent="0.25">
      <c r="A50" s="12"/>
      <c r="B50" s="12"/>
    </row>
    <row r="51" spans="1:2" x14ac:dyDescent="0.25">
      <c r="A51" s="13" t="s">
        <v>26</v>
      </c>
      <c r="B51" s="27">
        <v>400</v>
      </c>
    </row>
    <row r="52" spans="1:2" x14ac:dyDescent="0.25">
      <c r="A52" s="13" t="s">
        <v>27</v>
      </c>
      <c r="B52" s="27">
        <v>94</v>
      </c>
    </row>
    <row r="53" spans="1:2" x14ac:dyDescent="0.25">
      <c r="A53" s="13" t="s">
        <v>28</v>
      </c>
      <c r="B53" s="27">
        <v>15</v>
      </c>
    </row>
    <row r="54" spans="1:2" x14ac:dyDescent="0.25">
      <c r="A54" s="13" t="s">
        <v>29</v>
      </c>
      <c r="B54" s="27">
        <v>10</v>
      </c>
    </row>
    <row r="55" spans="1:2" ht="40" x14ac:dyDescent="0.25">
      <c r="A55" s="54" t="s">
        <v>103</v>
      </c>
      <c r="B55" s="55">
        <v>0.2</v>
      </c>
    </row>
    <row r="56" spans="1:2" x14ac:dyDescent="0.25">
      <c r="A56" s="13" t="s">
        <v>30</v>
      </c>
      <c r="B56" s="41">
        <f>'Données initiales Acquéreur'!B56</f>
        <v>0.05</v>
      </c>
    </row>
    <row r="57" spans="1:2" x14ac:dyDescent="0.25">
      <c r="A57" s="13" t="s">
        <v>31</v>
      </c>
      <c r="B57" s="41">
        <f>'Données initiales Acquéreur'!B57</f>
        <v>0.25</v>
      </c>
    </row>
    <row r="58" spans="1:2" x14ac:dyDescent="0.25">
      <c r="A58" s="13" t="s">
        <v>60</v>
      </c>
      <c r="B58" s="51">
        <f>2/3</f>
        <v>0.66666666666666663</v>
      </c>
    </row>
    <row r="59" spans="1:2" ht="11" customHeight="1" x14ac:dyDescent="0.25">
      <c r="A59" s="15"/>
      <c r="B59" s="42"/>
    </row>
    <row r="60" spans="1:2" ht="11" customHeight="1" x14ac:dyDescent="0.25">
      <c r="A60" s="43"/>
      <c r="B60" s="44"/>
    </row>
    <row r="61" spans="1:2" x14ac:dyDescent="0.25">
      <c r="A61" s="45" t="s">
        <v>50</v>
      </c>
      <c r="B61" s="46"/>
    </row>
    <row r="62" spans="1:2" x14ac:dyDescent="0.25">
      <c r="A62" s="45" t="s">
        <v>40</v>
      </c>
      <c r="B62" s="46"/>
    </row>
    <row r="63" spans="1:2" x14ac:dyDescent="0.25">
      <c r="A63" s="45" t="s">
        <v>67</v>
      </c>
      <c r="B63" s="52"/>
    </row>
    <row r="64" spans="1:2" x14ac:dyDescent="0.25">
      <c r="A64" s="45" t="s">
        <v>32</v>
      </c>
      <c r="B64" s="47"/>
    </row>
    <row r="65" spans="1:4" ht="11" customHeight="1" x14ac:dyDescent="0.25">
      <c r="A65" s="48"/>
      <c r="B65" s="49"/>
    </row>
    <row r="66" spans="1:4" x14ac:dyDescent="0.25">
      <c r="B66" s="37"/>
    </row>
    <row r="68" spans="1:4" ht="11" customHeight="1" x14ac:dyDescent="0.25">
      <c r="A68" s="12"/>
      <c r="B68" s="40"/>
      <c r="C68" s="12"/>
      <c r="D68" s="40"/>
    </row>
    <row r="69" spans="1:4" x14ac:dyDescent="0.25">
      <c r="A69" s="8" t="s">
        <v>33</v>
      </c>
      <c r="B69" s="8" t="s">
        <v>54</v>
      </c>
      <c r="C69" s="8" t="s">
        <v>43</v>
      </c>
      <c r="D69" s="8" t="s">
        <v>54</v>
      </c>
    </row>
    <row r="70" spans="1:4" ht="11" customHeight="1" x14ac:dyDescent="0.25">
      <c r="A70" s="10"/>
      <c r="B70" s="11"/>
      <c r="C70" s="10"/>
      <c r="D70" s="11"/>
    </row>
    <row r="71" spans="1:4" ht="11" customHeight="1" x14ac:dyDescent="0.25">
      <c r="A71" s="12"/>
      <c r="B71" s="40"/>
      <c r="C71" s="12"/>
      <c r="D71" s="12"/>
    </row>
    <row r="72" spans="1:4" x14ac:dyDescent="0.25">
      <c r="A72" s="13" t="s">
        <v>26</v>
      </c>
      <c r="B72" s="27">
        <f>B51</f>
        <v>400</v>
      </c>
      <c r="C72" s="13" t="s">
        <v>27</v>
      </c>
      <c r="D72" s="27">
        <f>B74</f>
        <v>94</v>
      </c>
    </row>
    <row r="73" spans="1:4" x14ac:dyDescent="0.25">
      <c r="A73" s="13"/>
      <c r="B73" s="27"/>
      <c r="C73" s="13" t="s">
        <v>36</v>
      </c>
      <c r="D73" s="27">
        <f>B80</f>
        <v>-4</v>
      </c>
    </row>
    <row r="74" spans="1:4" x14ac:dyDescent="0.25">
      <c r="A74" s="13" t="s">
        <v>27</v>
      </c>
      <c r="B74" s="27">
        <f>B52</f>
        <v>94</v>
      </c>
      <c r="C74" s="13" t="s">
        <v>38</v>
      </c>
      <c r="D74" s="27">
        <f>B84</f>
        <v>-20</v>
      </c>
    </row>
    <row r="75" spans="1:4" x14ac:dyDescent="0.25">
      <c r="A75" s="13"/>
      <c r="B75" s="13"/>
      <c r="C75" s="13"/>
      <c r="D75" s="14"/>
    </row>
    <row r="76" spans="1:4" x14ac:dyDescent="0.25">
      <c r="A76" s="15" t="s">
        <v>34</v>
      </c>
      <c r="B76" s="30">
        <f>-B54</f>
        <v>-10</v>
      </c>
      <c r="C76" s="13" t="s">
        <v>44</v>
      </c>
      <c r="D76" s="27">
        <f>SUM(D72:D74)</f>
        <v>70</v>
      </c>
    </row>
    <row r="77" spans="1:4" x14ac:dyDescent="0.25">
      <c r="A77" s="13"/>
      <c r="B77" s="27"/>
      <c r="C77" s="13"/>
      <c r="D77" s="14"/>
    </row>
    <row r="78" spans="1:4" x14ac:dyDescent="0.25">
      <c r="A78" s="13" t="s">
        <v>35</v>
      </c>
      <c r="B78" s="27">
        <f>B74+B76</f>
        <v>84</v>
      </c>
      <c r="C78" s="13" t="s">
        <v>115</v>
      </c>
      <c r="D78" s="27">
        <f>B32-B122</f>
        <v>-2</v>
      </c>
    </row>
    <row r="79" spans="1:4" x14ac:dyDescent="0.25">
      <c r="A79" s="13"/>
      <c r="B79" s="13"/>
      <c r="C79" s="13"/>
      <c r="D79" s="14"/>
    </row>
    <row r="80" spans="1:4" x14ac:dyDescent="0.25">
      <c r="A80" s="15" t="s">
        <v>36</v>
      </c>
      <c r="B80" s="30">
        <f>-B56*(D11+D16)</f>
        <v>-4</v>
      </c>
      <c r="C80" s="13" t="s">
        <v>46</v>
      </c>
      <c r="D80" s="27">
        <f>D76+D78</f>
        <v>68</v>
      </c>
    </row>
    <row r="81" spans="1:4" x14ac:dyDescent="0.25">
      <c r="A81" s="13"/>
      <c r="B81" s="27"/>
      <c r="C81" s="13"/>
      <c r="D81" s="14"/>
    </row>
    <row r="82" spans="1:4" x14ac:dyDescent="0.25">
      <c r="A82" s="13" t="s">
        <v>37</v>
      </c>
      <c r="B82" s="27">
        <f>B78+B80</f>
        <v>80</v>
      </c>
      <c r="C82" s="13" t="s">
        <v>117</v>
      </c>
      <c r="D82" s="27">
        <f>-B53</f>
        <v>-15</v>
      </c>
    </row>
    <row r="83" spans="1:4" x14ac:dyDescent="0.25">
      <c r="A83" s="13"/>
      <c r="B83" s="13"/>
      <c r="C83" s="13"/>
      <c r="D83" s="14"/>
    </row>
    <row r="84" spans="1:4" x14ac:dyDescent="0.25">
      <c r="A84" s="15" t="s">
        <v>38</v>
      </c>
      <c r="B84" s="30">
        <f>-B82*B57</f>
        <v>-20</v>
      </c>
      <c r="C84" s="13" t="s">
        <v>48</v>
      </c>
      <c r="D84" s="27">
        <f>D80+D82</f>
        <v>53</v>
      </c>
    </row>
    <row r="85" spans="1:4" x14ac:dyDescent="0.25">
      <c r="A85" s="13"/>
      <c r="B85" s="27"/>
      <c r="C85" s="13"/>
      <c r="D85" s="14"/>
    </row>
    <row r="86" spans="1:4" x14ac:dyDescent="0.25">
      <c r="A86" s="13" t="s">
        <v>39</v>
      </c>
      <c r="B86" s="53">
        <f>B82+B84</f>
        <v>60</v>
      </c>
      <c r="C86" s="13" t="s">
        <v>118</v>
      </c>
      <c r="D86" s="27">
        <f>-B88</f>
        <v>-40</v>
      </c>
    </row>
    <row r="87" spans="1:4" x14ac:dyDescent="0.25">
      <c r="A87" s="13"/>
      <c r="B87" s="27"/>
      <c r="C87" s="13"/>
      <c r="D87" s="27"/>
    </row>
    <row r="88" spans="1:4" x14ac:dyDescent="0.25">
      <c r="A88" s="13" t="s">
        <v>62</v>
      </c>
      <c r="B88" s="27">
        <f>B86*B58</f>
        <v>40</v>
      </c>
      <c r="C88" s="13" t="s">
        <v>49</v>
      </c>
      <c r="D88" s="27">
        <f>D84+D86</f>
        <v>13</v>
      </c>
    </row>
    <row r="89" spans="1:4" ht="11" customHeight="1" x14ac:dyDescent="0.25">
      <c r="A89" s="15"/>
      <c r="B89" s="39"/>
      <c r="C89" s="15"/>
      <c r="D89" s="15"/>
    </row>
    <row r="92" spans="1:4" ht="11" customHeight="1" x14ac:dyDescent="0.25">
      <c r="A92" s="12"/>
      <c r="B92" s="12"/>
      <c r="C92" s="12"/>
      <c r="D92" s="12"/>
    </row>
    <row r="93" spans="1:4" x14ac:dyDescent="0.25">
      <c r="A93" s="8" t="str">
        <f>A2</f>
        <v>Cible (C)  -  Actif</v>
      </c>
      <c r="B93" s="8" t="s">
        <v>51</v>
      </c>
      <c r="C93" s="8" t="str">
        <f>C2</f>
        <v>Cible (C)  -  Passif</v>
      </c>
      <c r="D93" s="8" t="s">
        <v>51</v>
      </c>
    </row>
    <row r="94" spans="1:4" ht="11" customHeight="1" x14ac:dyDescent="0.25">
      <c r="A94" s="15"/>
      <c r="B94" s="15"/>
      <c r="C94" s="13"/>
      <c r="D94" s="15"/>
    </row>
    <row r="95" spans="1:4" ht="11" customHeight="1" x14ac:dyDescent="0.25">
      <c r="A95" s="12"/>
      <c r="B95" s="12"/>
      <c r="C95" s="12"/>
      <c r="D95" s="36"/>
    </row>
    <row r="96" spans="1:4" x14ac:dyDescent="0.25">
      <c r="A96" s="13"/>
      <c r="B96" s="13"/>
      <c r="C96" s="28" t="s">
        <v>13</v>
      </c>
      <c r="D96" s="27">
        <f>D5</f>
        <v>5</v>
      </c>
    </row>
    <row r="97" spans="1:4" x14ac:dyDescent="0.25">
      <c r="A97" s="13" t="s">
        <v>1</v>
      </c>
      <c r="B97" s="27">
        <f>B6+B53</f>
        <v>115</v>
      </c>
      <c r="C97" s="28" t="s">
        <v>16</v>
      </c>
      <c r="D97" s="27">
        <f>D6</f>
        <v>35</v>
      </c>
    </row>
    <row r="98" spans="1:4" x14ac:dyDescent="0.25">
      <c r="A98" s="15" t="s">
        <v>2</v>
      </c>
      <c r="B98" s="30">
        <f>B7-B54</f>
        <v>-40</v>
      </c>
      <c r="C98" s="26" t="s">
        <v>17</v>
      </c>
      <c r="D98" s="30">
        <f>D7+B86-B88</f>
        <v>40</v>
      </c>
    </row>
    <row r="99" spans="1:4" x14ac:dyDescent="0.25">
      <c r="A99" s="13"/>
      <c r="B99" s="27"/>
      <c r="C99" s="28"/>
      <c r="D99" s="27"/>
    </row>
    <row r="100" spans="1:4" x14ac:dyDescent="0.25">
      <c r="A100" s="13" t="s">
        <v>3</v>
      </c>
      <c r="B100" s="27">
        <f>B97+B98</f>
        <v>75</v>
      </c>
      <c r="C100" s="28" t="s">
        <v>18</v>
      </c>
      <c r="D100" s="27">
        <f>SUM(D96:D98)</f>
        <v>80</v>
      </c>
    </row>
    <row r="101" spans="1:4" x14ac:dyDescent="0.25">
      <c r="A101" s="13"/>
      <c r="B101" s="27"/>
      <c r="C101" s="28"/>
      <c r="D101" s="27"/>
    </row>
    <row r="102" spans="1:4" x14ac:dyDescent="0.25">
      <c r="A102" s="13"/>
      <c r="B102" s="27"/>
      <c r="C102" s="28" t="s">
        <v>19</v>
      </c>
      <c r="D102" s="27">
        <f>D11</f>
        <v>40</v>
      </c>
    </row>
    <row r="103" spans="1:4" x14ac:dyDescent="0.25">
      <c r="A103" s="13"/>
      <c r="B103" s="27"/>
      <c r="C103" s="7"/>
      <c r="D103" s="23"/>
    </row>
    <row r="104" spans="1:4" x14ac:dyDescent="0.25">
      <c r="A104" s="6" t="s">
        <v>6</v>
      </c>
      <c r="B104" s="23">
        <f>B100+B101+B102</f>
        <v>75</v>
      </c>
      <c r="C104" s="7" t="s">
        <v>20</v>
      </c>
      <c r="D104" s="23">
        <f>D100+D102</f>
        <v>120</v>
      </c>
    </row>
    <row r="105" spans="1:4" x14ac:dyDescent="0.25">
      <c r="A105" s="13"/>
      <c r="B105" s="27"/>
      <c r="C105" s="28"/>
      <c r="D105" s="27"/>
    </row>
    <row r="106" spans="1:4" x14ac:dyDescent="0.25">
      <c r="A106" s="13" t="s">
        <v>7</v>
      </c>
      <c r="B106" s="27">
        <f>B15*(1+gbfrc)</f>
        <v>12</v>
      </c>
      <c r="C106" s="13"/>
      <c r="D106" s="13"/>
    </row>
    <row r="107" spans="1:4" x14ac:dyDescent="0.25">
      <c r="A107" s="13" t="s">
        <v>8</v>
      </c>
      <c r="B107" s="27">
        <f>B16*(1+gbfrc)</f>
        <v>18</v>
      </c>
      <c r="C107" s="28" t="s">
        <v>21</v>
      </c>
      <c r="D107" s="27">
        <f>D16</f>
        <v>40</v>
      </c>
    </row>
    <row r="108" spans="1:4" x14ac:dyDescent="0.25">
      <c r="A108" s="13" t="s">
        <v>9</v>
      </c>
      <c r="B108" s="27">
        <f>B17*(1+gbfrc)</f>
        <v>18</v>
      </c>
      <c r="C108" s="28" t="s">
        <v>25</v>
      </c>
      <c r="D108" s="27">
        <f>D17*(1+gbfrc)</f>
        <v>30</v>
      </c>
    </row>
    <row r="109" spans="1:4" x14ac:dyDescent="0.25">
      <c r="A109" s="13" t="s">
        <v>10</v>
      </c>
      <c r="B109" s="27">
        <f>B18+D88</f>
        <v>73</v>
      </c>
      <c r="C109" s="28" t="s">
        <v>22</v>
      </c>
      <c r="D109" s="27">
        <f>D18*(1+gbfrc)</f>
        <v>6</v>
      </c>
    </row>
    <row r="110" spans="1:4" x14ac:dyDescent="0.25">
      <c r="A110" s="13"/>
      <c r="B110" s="27"/>
      <c r="C110" s="28"/>
      <c r="D110" s="27"/>
    </row>
    <row r="111" spans="1:4" x14ac:dyDescent="0.25">
      <c r="A111" s="6" t="s">
        <v>11</v>
      </c>
      <c r="B111" s="23">
        <f>SUM(B106:B109)</f>
        <v>121</v>
      </c>
      <c r="C111" s="6" t="s">
        <v>23</v>
      </c>
      <c r="D111" s="23">
        <f>SUM(D107:D109)</f>
        <v>76</v>
      </c>
    </row>
    <row r="112" spans="1:4" x14ac:dyDescent="0.25">
      <c r="A112" s="13"/>
      <c r="B112" s="27"/>
      <c r="C112" s="7"/>
      <c r="D112" s="23"/>
    </row>
    <row r="113" spans="1:4" x14ac:dyDescent="0.25">
      <c r="A113" s="6" t="s">
        <v>12</v>
      </c>
      <c r="B113" s="23">
        <f>B104+B111</f>
        <v>196</v>
      </c>
      <c r="C113" s="6" t="s">
        <v>24</v>
      </c>
      <c r="D113" s="23">
        <f>D104+D111</f>
        <v>196</v>
      </c>
    </row>
    <row r="114" spans="1:4" ht="11" customHeight="1" x14ac:dyDescent="0.25">
      <c r="A114" s="15"/>
      <c r="B114" s="15"/>
      <c r="C114" s="9"/>
      <c r="D114" s="9"/>
    </row>
    <row r="116" spans="1:4" ht="11" customHeight="1" x14ac:dyDescent="0.25">
      <c r="A116" s="12"/>
      <c r="B116" s="12"/>
      <c r="C116" s="12"/>
      <c r="D116" s="12"/>
    </row>
    <row r="117" spans="1:4" ht="20" x14ac:dyDescent="0.25">
      <c r="A117" s="32" t="s">
        <v>102</v>
      </c>
      <c r="B117" s="33" t="s">
        <v>51</v>
      </c>
      <c r="C117" s="32" t="s">
        <v>101</v>
      </c>
      <c r="D117" s="33" t="str">
        <f>B117</f>
        <v>N + 1</v>
      </c>
    </row>
    <row r="118" spans="1:4" ht="11" customHeight="1" x14ac:dyDescent="0.25">
      <c r="A118" s="13"/>
      <c r="B118" s="13"/>
      <c r="C118" s="13"/>
      <c r="D118" s="13"/>
    </row>
    <row r="119" spans="1:4" ht="11" customHeight="1" x14ac:dyDescent="0.25">
      <c r="A119" s="12"/>
      <c r="B119" s="12"/>
      <c r="C119" s="25"/>
      <c r="D119" s="25"/>
    </row>
    <row r="120" spans="1:4" x14ac:dyDescent="0.25">
      <c r="A120" s="13" t="s">
        <v>94</v>
      </c>
      <c r="B120" s="27">
        <f>B100</f>
        <v>75</v>
      </c>
      <c r="C120" s="28" t="s">
        <v>93</v>
      </c>
      <c r="D120" s="27">
        <f>D100</f>
        <v>80</v>
      </c>
    </row>
    <row r="121" spans="1:4" x14ac:dyDescent="0.25">
      <c r="A121" s="13"/>
      <c r="B121" s="14"/>
      <c r="C121" s="28"/>
      <c r="D121" s="27"/>
    </row>
    <row r="122" spans="1:4" x14ac:dyDescent="0.25">
      <c r="A122" s="6" t="s">
        <v>85</v>
      </c>
      <c r="B122" s="23">
        <f>B106+B107+B108-(D108+D109)</f>
        <v>12</v>
      </c>
      <c r="C122" s="28" t="s">
        <v>87</v>
      </c>
      <c r="D122" s="27">
        <f>D107+D102-B109</f>
        <v>7</v>
      </c>
    </row>
    <row r="123" spans="1:4" x14ac:dyDescent="0.25">
      <c r="A123" s="13"/>
      <c r="B123" s="14"/>
      <c r="C123" s="28"/>
      <c r="D123" s="27"/>
    </row>
    <row r="124" spans="1:4" x14ac:dyDescent="0.25">
      <c r="A124" s="6" t="s">
        <v>86</v>
      </c>
      <c r="B124" s="23">
        <f>B120+B122</f>
        <v>87</v>
      </c>
      <c r="C124" s="7" t="s">
        <v>88</v>
      </c>
      <c r="D124" s="23">
        <f>D120+D122</f>
        <v>87</v>
      </c>
    </row>
    <row r="125" spans="1:4" ht="11" customHeight="1" x14ac:dyDescent="0.25">
      <c r="A125" s="13"/>
      <c r="B125" s="13"/>
      <c r="C125" s="28"/>
      <c r="D125" s="7"/>
    </row>
    <row r="126" spans="1:4" ht="11" customHeight="1" x14ac:dyDescent="0.25">
      <c r="A126" s="12"/>
      <c r="B126" s="12"/>
      <c r="C126" s="25"/>
      <c r="D126" s="25"/>
    </row>
    <row r="127" spans="1:4" x14ac:dyDescent="0.25">
      <c r="A127" s="13" t="s">
        <v>95</v>
      </c>
      <c r="B127" s="27">
        <f>D104</f>
        <v>120</v>
      </c>
      <c r="C127" s="28" t="s">
        <v>96</v>
      </c>
      <c r="D127" s="27">
        <f>B131</f>
        <v>45</v>
      </c>
    </row>
    <row r="128" spans="1:4" x14ac:dyDescent="0.25">
      <c r="A128" s="13"/>
      <c r="B128" s="14"/>
      <c r="C128" s="28"/>
      <c r="D128" s="27"/>
    </row>
    <row r="129" spans="1:4" x14ac:dyDescent="0.25">
      <c r="A129" s="13" t="s">
        <v>89</v>
      </c>
      <c r="B129" s="27">
        <f>-B104</f>
        <v>-75</v>
      </c>
      <c r="C129" s="28" t="s">
        <v>91</v>
      </c>
      <c r="D129" s="27">
        <f>-B122</f>
        <v>-12</v>
      </c>
    </row>
    <row r="130" spans="1:4" x14ac:dyDescent="0.25">
      <c r="A130" s="13"/>
      <c r="B130" s="14"/>
      <c r="C130" s="28"/>
      <c r="D130" s="27"/>
    </row>
    <row r="131" spans="1:4" x14ac:dyDescent="0.25">
      <c r="A131" s="6" t="s">
        <v>90</v>
      </c>
      <c r="B131" s="23">
        <f>B127+B129</f>
        <v>45</v>
      </c>
      <c r="C131" s="7" t="s">
        <v>92</v>
      </c>
      <c r="D131" s="23">
        <f>D127+D129</f>
        <v>33</v>
      </c>
    </row>
    <row r="132" spans="1:4" ht="11" customHeight="1" x14ac:dyDescent="0.25">
      <c r="A132" s="15"/>
      <c r="B132" s="39"/>
      <c r="C132" s="9"/>
      <c r="D132" s="30"/>
    </row>
    <row r="133" spans="1:4" ht="11" customHeight="1" x14ac:dyDescent="0.25">
      <c r="A133" s="12"/>
      <c r="B133" s="40"/>
      <c r="C133" s="25"/>
      <c r="D133" s="31"/>
    </row>
    <row r="134" spans="1:4" x14ac:dyDescent="0.25">
      <c r="A134" s="13" t="s">
        <v>97</v>
      </c>
      <c r="B134" s="27">
        <f>B109</f>
        <v>73</v>
      </c>
      <c r="C134" s="28" t="s">
        <v>98</v>
      </c>
      <c r="D134" s="27">
        <f>D102</f>
        <v>40</v>
      </c>
    </row>
    <row r="135" spans="1:4" ht="11" customHeight="1" x14ac:dyDescent="0.25">
      <c r="A135" s="15"/>
      <c r="B135" s="15"/>
      <c r="C135" s="15"/>
      <c r="D135" s="15"/>
    </row>
  </sheetData>
  <pageMargins left="0.7" right="0.7" top="0.75" bottom="0.75" header="0.3" footer="0.3"/>
  <ignoredErrors>
    <ignoredError sqref="D108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B2F9A4-50FE-C345-9B66-BF214BFEA790}">
  <dimension ref="A1:B9"/>
  <sheetViews>
    <sheetView zoomScale="130" zoomScaleNormal="130" workbookViewId="0">
      <selection activeCell="A2" sqref="A2"/>
    </sheetView>
  </sheetViews>
  <sheetFormatPr baseColWidth="10" defaultRowHeight="16" x14ac:dyDescent="0.2"/>
  <cols>
    <col min="1" max="1" width="87" bestFit="1" customWidth="1"/>
  </cols>
  <sheetData>
    <row r="1" spans="1:2" x14ac:dyDescent="0.2">
      <c r="A1" s="1"/>
      <c r="B1" s="1"/>
    </row>
    <row r="2" spans="1:2" ht="19" x14ac:dyDescent="0.25">
      <c r="A2" s="6" t="s">
        <v>114</v>
      </c>
      <c r="B2" s="8">
        <v>300</v>
      </c>
    </row>
    <row r="3" spans="1:2" x14ac:dyDescent="0.2">
      <c r="A3" s="5"/>
      <c r="B3" s="5"/>
    </row>
    <row r="4" spans="1:2" x14ac:dyDescent="0.2">
      <c r="A4" s="5" t="s">
        <v>55</v>
      </c>
      <c r="B4" s="18">
        <f>B2/'Données initiales Cible'!B86</f>
        <v>5</v>
      </c>
    </row>
    <row r="5" spans="1:2" x14ac:dyDescent="0.2">
      <c r="A5" s="5"/>
      <c r="B5" s="5"/>
    </row>
    <row r="6" spans="1:2" x14ac:dyDescent="0.2">
      <c r="A6" s="5" t="s">
        <v>56</v>
      </c>
      <c r="B6" s="2">
        <f>B2+'Données initiales Cible'!D16+'Données initiales Cible'!D11-'Données initiales Cible'!B18</f>
        <v>320</v>
      </c>
    </row>
    <row r="7" spans="1:2" x14ac:dyDescent="0.2">
      <c r="A7" s="5"/>
      <c r="B7" s="5"/>
    </row>
    <row r="8" spans="1:2" x14ac:dyDescent="0.2">
      <c r="A8" s="5" t="s">
        <v>57</v>
      </c>
      <c r="B8" s="19">
        <f>B6/'Données initiales Cible'!B52</f>
        <v>3.4042553191489362</v>
      </c>
    </row>
    <row r="9" spans="1:2" x14ac:dyDescent="0.2">
      <c r="A9" s="3"/>
      <c r="B9" s="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4D1C30-8593-0A41-83FC-80174D11B68A}">
  <dimension ref="A1:H58"/>
  <sheetViews>
    <sheetView showGridLines="0" zoomScale="140" zoomScaleNormal="140" workbookViewId="0">
      <selection activeCell="A2" sqref="A2"/>
    </sheetView>
  </sheetViews>
  <sheetFormatPr baseColWidth="10" defaultRowHeight="19" x14ac:dyDescent="0.25"/>
  <cols>
    <col min="1" max="1" width="53.1640625" style="29" customWidth="1"/>
    <col min="2" max="4" width="11.83203125" style="29" customWidth="1"/>
    <col min="5" max="5" width="43.5" style="29" customWidth="1"/>
    <col min="6" max="8" width="11.83203125" style="29" customWidth="1"/>
    <col min="9" max="16384" width="10.83203125" style="29"/>
  </cols>
  <sheetData>
    <row r="1" spans="1:8" x14ac:dyDescent="0.25">
      <c r="A1" s="12"/>
      <c r="B1" s="12"/>
    </row>
    <row r="2" spans="1:8" x14ac:dyDescent="0.25">
      <c r="A2" s="6" t="s">
        <v>64</v>
      </c>
      <c r="B2" s="16">
        <v>0.1</v>
      </c>
    </row>
    <row r="3" spans="1:8" x14ac:dyDescent="0.25">
      <c r="A3" s="13"/>
      <c r="B3" s="13"/>
    </row>
    <row r="4" spans="1:8" x14ac:dyDescent="0.25">
      <c r="A4" s="13" t="s">
        <v>58</v>
      </c>
      <c r="B4" s="17">
        <f>B2*'Données acquisition'!B2</f>
        <v>30</v>
      </c>
    </row>
    <row r="5" spans="1:8" x14ac:dyDescent="0.25">
      <c r="A5" s="13"/>
      <c r="B5" s="13"/>
    </row>
    <row r="6" spans="1:8" x14ac:dyDescent="0.25">
      <c r="A6" s="13" t="s">
        <v>59</v>
      </c>
      <c r="B6" s="14"/>
    </row>
    <row r="7" spans="1:8" x14ac:dyDescent="0.25">
      <c r="A7" s="15"/>
      <c r="B7" s="15"/>
    </row>
    <row r="10" spans="1:8" ht="11" customHeight="1" x14ac:dyDescent="0.25">
      <c r="A10" s="12"/>
      <c r="B10" s="12"/>
      <c r="C10" s="56"/>
      <c r="D10" s="56"/>
      <c r="E10" s="12"/>
      <c r="F10" s="12"/>
      <c r="G10" s="12"/>
      <c r="H10" s="12"/>
    </row>
    <row r="11" spans="1:8" x14ac:dyDescent="0.25">
      <c r="A11" s="8" t="s">
        <v>14</v>
      </c>
      <c r="B11" s="8" t="s">
        <v>63</v>
      </c>
      <c r="C11" s="8" t="s">
        <v>66</v>
      </c>
      <c r="D11" s="8" t="s">
        <v>65</v>
      </c>
      <c r="E11" s="8" t="s">
        <v>15</v>
      </c>
      <c r="F11" s="8" t="str">
        <f>B11</f>
        <v>31/12/N</v>
      </c>
      <c r="G11" s="8" t="str">
        <f t="shared" ref="G11:H11" si="0">C11</f>
        <v>01/01/N+1</v>
      </c>
      <c r="H11" s="8" t="str">
        <f t="shared" si="0"/>
        <v>31/12/N+1</v>
      </c>
    </row>
    <row r="12" spans="1:8" ht="11" customHeight="1" x14ac:dyDescent="0.25">
      <c r="A12" s="15"/>
      <c r="B12" s="15"/>
      <c r="C12" s="11"/>
      <c r="D12" s="11"/>
      <c r="E12" s="13"/>
      <c r="F12" s="15"/>
      <c r="G12" s="15"/>
      <c r="H12" s="15"/>
    </row>
    <row r="13" spans="1:8" ht="11" customHeight="1" x14ac:dyDescent="0.25">
      <c r="A13" s="12"/>
      <c r="B13" s="12"/>
      <c r="C13" s="12"/>
      <c r="D13" s="12"/>
      <c r="E13" s="38"/>
      <c r="F13" s="36"/>
      <c r="G13" s="12"/>
      <c r="H13" s="12"/>
    </row>
    <row r="14" spans="1:8" x14ac:dyDescent="0.25">
      <c r="A14" s="13"/>
      <c r="B14" s="13"/>
      <c r="C14" s="13"/>
      <c r="D14" s="13"/>
      <c r="E14" s="34" t="s">
        <v>13</v>
      </c>
      <c r="F14" s="27">
        <f>'Données initiales Acquéreur'!D5</f>
        <v>100</v>
      </c>
      <c r="G14" s="27">
        <f>F14</f>
        <v>100</v>
      </c>
      <c r="H14" s="27">
        <f>G14</f>
        <v>100</v>
      </c>
    </row>
    <row r="15" spans="1:8" x14ac:dyDescent="0.25">
      <c r="A15" s="13" t="s">
        <v>1</v>
      </c>
      <c r="B15" s="27">
        <f>'Données initiales Acquéreur'!B6</f>
        <v>1000</v>
      </c>
      <c r="C15" s="27">
        <f>B15</f>
        <v>1000</v>
      </c>
      <c r="D15" s="27">
        <f>C15-F50</f>
        <v>1200</v>
      </c>
      <c r="E15" s="34" t="s">
        <v>16</v>
      </c>
      <c r="F15" s="27">
        <f>'Données initiales Acquéreur'!D6</f>
        <v>200</v>
      </c>
      <c r="G15" s="27">
        <f t="shared" ref="G15:H16" si="1">F15</f>
        <v>200</v>
      </c>
      <c r="H15" s="27">
        <f t="shared" si="1"/>
        <v>200</v>
      </c>
    </row>
    <row r="16" spans="1:8" ht="16" customHeight="1" x14ac:dyDescent="0.25">
      <c r="A16" s="15" t="s">
        <v>2</v>
      </c>
      <c r="B16" s="30">
        <f>'Données initiales Acquéreur'!B7</f>
        <v>-200</v>
      </c>
      <c r="C16" s="30">
        <f>B16</f>
        <v>-200</v>
      </c>
      <c r="D16" s="30">
        <f>C16+B43</f>
        <v>-374</v>
      </c>
      <c r="E16" s="35" t="s">
        <v>17</v>
      </c>
      <c r="F16" s="30">
        <f>'Données initiales Acquéreur'!D7</f>
        <v>600</v>
      </c>
      <c r="G16" s="30">
        <f t="shared" si="1"/>
        <v>600</v>
      </c>
      <c r="H16" s="61">
        <f>G16+B57</f>
        <v>676</v>
      </c>
    </row>
    <row r="17" spans="1:8" ht="16" customHeight="1" x14ac:dyDescent="0.25">
      <c r="A17" s="13"/>
      <c r="B17" s="27"/>
      <c r="C17" s="14"/>
      <c r="D17" s="14"/>
      <c r="E17" s="34"/>
      <c r="F17" s="27"/>
      <c r="G17" s="14"/>
      <c r="H17" s="14"/>
    </row>
    <row r="18" spans="1:8" x14ac:dyDescent="0.25">
      <c r="A18" s="13" t="s">
        <v>3</v>
      </c>
      <c r="B18" s="27">
        <f>B15+B16</f>
        <v>800</v>
      </c>
      <c r="C18" s="27">
        <f>C15+C16</f>
        <v>800</v>
      </c>
      <c r="D18" s="27">
        <f>D15+D16</f>
        <v>826</v>
      </c>
      <c r="E18" s="34" t="s">
        <v>18</v>
      </c>
      <c r="F18" s="27">
        <f>SUM(F14:F16)</f>
        <v>900</v>
      </c>
      <c r="G18" s="27">
        <f>SUM(G14:G16)</f>
        <v>900</v>
      </c>
      <c r="H18" s="27">
        <f>SUM(H14:H16)</f>
        <v>976</v>
      </c>
    </row>
    <row r="19" spans="1:8" x14ac:dyDescent="0.25">
      <c r="A19" s="13" t="s">
        <v>5</v>
      </c>
      <c r="B19" s="27">
        <f>'Données initiales Acquéreur'!B10</f>
        <v>0</v>
      </c>
      <c r="C19" s="27">
        <v>0</v>
      </c>
      <c r="D19" s="27">
        <v>0</v>
      </c>
      <c r="E19" s="34"/>
      <c r="F19" s="27"/>
      <c r="G19" s="14"/>
      <c r="H19" s="14"/>
    </row>
    <row r="20" spans="1:8" x14ac:dyDescent="0.25">
      <c r="A20" s="13" t="s">
        <v>4</v>
      </c>
      <c r="B20" s="57">
        <f>'Données initiales Acquéreur'!B11</f>
        <v>0</v>
      </c>
      <c r="C20" s="58">
        <f>B4</f>
        <v>30</v>
      </c>
      <c r="D20" s="58">
        <f>C20</f>
        <v>30</v>
      </c>
      <c r="E20" s="34" t="s">
        <v>19</v>
      </c>
      <c r="F20" s="27">
        <f>'Données initiales Acquéreur'!D11</f>
        <v>400</v>
      </c>
      <c r="G20" s="27">
        <f>F20</f>
        <v>400</v>
      </c>
      <c r="H20" s="27">
        <f>G20</f>
        <v>400</v>
      </c>
    </row>
    <row r="21" spans="1:8" x14ac:dyDescent="0.25">
      <c r="A21" s="13"/>
      <c r="B21" s="27"/>
      <c r="C21" s="14"/>
      <c r="D21" s="14"/>
      <c r="E21" s="20"/>
      <c r="F21" s="23"/>
      <c r="G21" s="14"/>
      <c r="H21" s="14"/>
    </row>
    <row r="22" spans="1:8" x14ac:dyDescent="0.25">
      <c r="A22" s="6" t="s">
        <v>6</v>
      </c>
      <c r="B22" s="23">
        <f>B18+B19+B20</f>
        <v>800</v>
      </c>
      <c r="C22" s="23">
        <f>C18+C19+C20</f>
        <v>830</v>
      </c>
      <c r="D22" s="23">
        <f>D18+D19+D20</f>
        <v>856</v>
      </c>
      <c r="E22" s="20" t="s">
        <v>20</v>
      </c>
      <c r="F22" s="23">
        <f>F18+F20</f>
        <v>1300</v>
      </c>
      <c r="G22" s="23">
        <f>G18+G20</f>
        <v>1300</v>
      </c>
      <c r="H22" s="23">
        <f>H18+H20</f>
        <v>1376</v>
      </c>
    </row>
    <row r="23" spans="1:8" x14ac:dyDescent="0.25">
      <c r="A23" s="13"/>
      <c r="B23" s="27"/>
      <c r="C23" s="14"/>
      <c r="D23" s="14"/>
      <c r="E23" s="34"/>
      <c r="F23" s="27"/>
      <c r="G23" s="14"/>
      <c r="H23" s="14"/>
    </row>
    <row r="24" spans="1:8" x14ac:dyDescent="0.25">
      <c r="A24" s="13" t="s">
        <v>7</v>
      </c>
      <c r="B24" s="27">
        <f>'Données initiales Acquéreur'!B15</f>
        <v>200</v>
      </c>
      <c r="C24" s="27">
        <f>B24</f>
        <v>200</v>
      </c>
      <c r="D24" s="27">
        <f>C24*(1+gbfra)</f>
        <v>220.00000000000003</v>
      </c>
      <c r="E24" s="13"/>
      <c r="F24" s="13"/>
      <c r="G24" s="13"/>
      <c r="H24" s="13"/>
    </row>
    <row r="25" spans="1:8" x14ac:dyDescent="0.25">
      <c r="A25" s="13" t="s">
        <v>8</v>
      </c>
      <c r="B25" s="27">
        <f>'Données initiales Acquéreur'!B16</f>
        <v>100</v>
      </c>
      <c r="C25" s="27">
        <f t="shared" ref="C25:C26" si="2">B25</f>
        <v>100</v>
      </c>
      <c r="D25" s="27">
        <f>C25*(1+gbfra)</f>
        <v>110.00000000000001</v>
      </c>
      <c r="E25" s="34" t="s">
        <v>21</v>
      </c>
      <c r="F25" s="27">
        <f>'Données initiales Acquéreur'!D16</f>
        <v>200</v>
      </c>
      <c r="G25" s="27">
        <f>F25</f>
        <v>200</v>
      </c>
      <c r="H25" s="27">
        <f>G25</f>
        <v>200</v>
      </c>
    </row>
    <row r="26" spans="1:8" x14ac:dyDescent="0.25">
      <c r="A26" s="13" t="s">
        <v>9</v>
      </c>
      <c r="B26" s="27">
        <f>'Données initiales Acquéreur'!B17</f>
        <v>200</v>
      </c>
      <c r="C26" s="27">
        <f t="shared" si="2"/>
        <v>200</v>
      </c>
      <c r="D26" s="27">
        <f>C26*(1+gbfra)</f>
        <v>220.00000000000003</v>
      </c>
      <c r="E26" s="34" t="s">
        <v>25</v>
      </c>
      <c r="F26" s="27">
        <f>'Données initiales Acquéreur'!D17</f>
        <v>150</v>
      </c>
      <c r="G26" s="27">
        <f t="shared" ref="G26:G27" si="3">F26</f>
        <v>150</v>
      </c>
      <c r="H26" s="27">
        <f>G26*(1+gbfra)</f>
        <v>165</v>
      </c>
    </row>
    <row r="27" spans="1:8" x14ac:dyDescent="0.25">
      <c r="A27" s="13" t="s">
        <v>10</v>
      </c>
      <c r="B27" s="57">
        <f>'Données initiales Acquéreur'!B18</f>
        <v>500</v>
      </c>
      <c r="C27" s="57">
        <f>B27-B4</f>
        <v>470</v>
      </c>
      <c r="D27" s="57">
        <f>C27+F54</f>
        <v>499.99999999999989</v>
      </c>
      <c r="E27" s="34" t="s">
        <v>22</v>
      </c>
      <c r="F27" s="27">
        <f>'Données initiales Acquéreur'!D18</f>
        <v>150</v>
      </c>
      <c r="G27" s="27">
        <f t="shared" si="3"/>
        <v>150</v>
      </c>
      <c r="H27" s="27">
        <f>G27*(1+gbfra)</f>
        <v>165</v>
      </c>
    </row>
    <row r="28" spans="1:8" x14ac:dyDescent="0.25">
      <c r="A28" s="13"/>
      <c r="B28" s="27"/>
      <c r="C28" s="14"/>
      <c r="D28" s="14"/>
      <c r="E28" s="34"/>
      <c r="F28" s="27"/>
      <c r="G28" s="14"/>
      <c r="H28" s="14"/>
    </row>
    <row r="29" spans="1:8" x14ac:dyDescent="0.25">
      <c r="A29" s="6" t="s">
        <v>11</v>
      </c>
      <c r="B29" s="23">
        <f>SUM(B24:B27)</f>
        <v>1000</v>
      </c>
      <c r="C29" s="23">
        <f>SUM(C24:C27)</f>
        <v>970</v>
      </c>
      <c r="D29" s="23">
        <f>SUM(D24:D27)</f>
        <v>1050</v>
      </c>
      <c r="E29" s="21" t="s">
        <v>23</v>
      </c>
      <c r="F29" s="23">
        <f>SUM(F25:F27)</f>
        <v>500</v>
      </c>
      <c r="G29" s="23">
        <f>SUM(G25:G27)</f>
        <v>500</v>
      </c>
      <c r="H29" s="23">
        <f>SUM(H25:H27)</f>
        <v>530</v>
      </c>
    </row>
    <row r="30" spans="1:8" x14ac:dyDescent="0.25">
      <c r="A30" s="13"/>
      <c r="B30" s="27"/>
      <c r="C30" s="14"/>
      <c r="D30" s="14"/>
      <c r="E30" s="20"/>
      <c r="F30" s="23"/>
      <c r="G30" s="14"/>
      <c r="H30" s="14"/>
    </row>
    <row r="31" spans="1:8" ht="16" customHeight="1" x14ac:dyDescent="0.25">
      <c r="A31" s="6" t="s">
        <v>12</v>
      </c>
      <c r="B31" s="23">
        <f>B22+B29</f>
        <v>1800</v>
      </c>
      <c r="C31" s="23">
        <f>C22+C29</f>
        <v>1800</v>
      </c>
      <c r="D31" s="23">
        <f>D22+D29</f>
        <v>1906</v>
      </c>
      <c r="E31" s="21" t="s">
        <v>24</v>
      </c>
      <c r="F31" s="23">
        <f>F22+F29</f>
        <v>1800</v>
      </c>
      <c r="G31" s="23">
        <f>G22+G29</f>
        <v>1800</v>
      </c>
      <c r="H31" s="23">
        <f>H22+H29</f>
        <v>1906</v>
      </c>
    </row>
    <row r="32" spans="1:8" ht="11" customHeight="1" x14ac:dyDescent="0.25">
      <c r="A32" s="15"/>
      <c r="B32" s="15"/>
      <c r="C32" s="15"/>
      <c r="D32" s="15"/>
      <c r="E32" s="22"/>
      <c r="F32" s="9"/>
      <c r="G32" s="15"/>
      <c r="H32" s="15"/>
    </row>
    <row r="33" spans="1:6" ht="11" customHeight="1" x14ac:dyDescent="0.25">
      <c r="E33" s="24"/>
      <c r="F33" s="24"/>
    </row>
    <row r="35" spans="1:6" ht="11" customHeight="1" x14ac:dyDescent="0.25">
      <c r="A35" s="12"/>
      <c r="B35" s="40"/>
      <c r="E35" s="12"/>
      <c r="F35" s="40"/>
    </row>
    <row r="36" spans="1:6" x14ac:dyDescent="0.25">
      <c r="A36" s="8" t="s">
        <v>33</v>
      </c>
      <c r="B36" s="8" t="s">
        <v>41</v>
      </c>
      <c r="E36" s="8" t="s">
        <v>43</v>
      </c>
      <c r="F36" s="8" t="s">
        <v>41</v>
      </c>
    </row>
    <row r="37" spans="1:6" ht="11" customHeight="1" x14ac:dyDescent="0.25">
      <c r="A37" s="10"/>
      <c r="B37" s="11"/>
      <c r="E37" s="10"/>
      <c r="F37" s="11"/>
    </row>
    <row r="38" spans="1:6" ht="11" customHeight="1" x14ac:dyDescent="0.25">
      <c r="A38" s="12"/>
      <c r="B38" s="40"/>
      <c r="E38" s="12"/>
      <c r="F38" s="12"/>
    </row>
    <row r="39" spans="1:6" x14ac:dyDescent="0.25">
      <c r="A39" s="13" t="s">
        <v>26</v>
      </c>
      <c r="B39" s="27">
        <f>'Données initiales Acquéreur'!B51</f>
        <v>1000</v>
      </c>
      <c r="E39" s="13" t="s">
        <v>27</v>
      </c>
      <c r="F39" s="27">
        <f>B41</f>
        <v>300</v>
      </c>
    </row>
    <row r="40" spans="1:6" x14ac:dyDescent="0.25">
      <c r="A40" s="13"/>
      <c r="B40" s="27"/>
      <c r="E40" s="13" t="s">
        <v>36</v>
      </c>
      <c r="F40" s="27">
        <f>B49</f>
        <v>-30</v>
      </c>
    </row>
    <row r="41" spans="1:6" x14ac:dyDescent="0.25">
      <c r="A41" s="13" t="s">
        <v>27</v>
      </c>
      <c r="B41" s="27">
        <f>'Données initiales Acquéreur'!B73</f>
        <v>300</v>
      </c>
      <c r="E41" s="59" t="s">
        <v>105</v>
      </c>
      <c r="F41" s="57">
        <f>B47</f>
        <v>4</v>
      </c>
    </row>
    <row r="42" spans="1:6" x14ac:dyDescent="0.25">
      <c r="A42" s="13"/>
      <c r="B42" s="13"/>
      <c r="E42" s="13" t="s">
        <v>38</v>
      </c>
      <c r="F42" s="27">
        <f>B55</f>
        <v>-24</v>
      </c>
    </row>
    <row r="43" spans="1:6" x14ac:dyDescent="0.25">
      <c r="A43" s="15" t="s">
        <v>34</v>
      </c>
      <c r="B43" s="30">
        <f>'Données initiales Acquéreur'!B75</f>
        <v>-174</v>
      </c>
      <c r="E43" s="13"/>
      <c r="F43" s="14"/>
    </row>
    <row r="44" spans="1:6" x14ac:dyDescent="0.25">
      <c r="A44" s="13"/>
      <c r="B44" s="27"/>
      <c r="E44" s="13" t="s">
        <v>44</v>
      </c>
      <c r="F44" s="27">
        <f>SUM(F39:F42)</f>
        <v>250</v>
      </c>
    </row>
    <row r="45" spans="1:6" x14ac:dyDescent="0.25">
      <c r="A45" s="13" t="s">
        <v>35</v>
      </c>
      <c r="B45" s="27">
        <f>B41+B43</f>
        <v>126</v>
      </c>
      <c r="E45" s="13"/>
      <c r="F45" s="14"/>
    </row>
    <row r="46" spans="1:6" x14ac:dyDescent="0.25">
      <c r="A46" s="13"/>
      <c r="B46" s="13"/>
      <c r="E46" s="13" t="s">
        <v>45</v>
      </c>
      <c r="F46" s="27">
        <f>'Données initiales Acquéreur'!D77</f>
        <v>-20.000000000000114</v>
      </c>
    </row>
    <row r="47" spans="1:6" x14ac:dyDescent="0.25">
      <c r="A47" s="59" t="s">
        <v>104</v>
      </c>
      <c r="B47" s="60">
        <f>'Données initiales Cible'!B88*'Investissement financier'!B2</f>
        <v>4</v>
      </c>
      <c r="E47" s="13"/>
      <c r="F47" s="14"/>
    </row>
    <row r="48" spans="1:6" x14ac:dyDescent="0.25">
      <c r="A48" s="13"/>
      <c r="B48" s="13"/>
      <c r="E48" s="13" t="s">
        <v>46</v>
      </c>
      <c r="F48" s="27">
        <f>F44+F46</f>
        <v>229.99999999999989</v>
      </c>
    </row>
    <row r="49" spans="1:6" x14ac:dyDescent="0.25">
      <c r="A49" s="15" t="s">
        <v>36</v>
      </c>
      <c r="B49" s="30">
        <f>-'Données initiales Acquéreur'!B56*(F20+F25)</f>
        <v>-30</v>
      </c>
      <c r="E49" s="13"/>
      <c r="F49" s="14"/>
    </row>
    <row r="50" spans="1:6" x14ac:dyDescent="0.25">
      <c r="A50" s="13"/>
      <c r="B50" s="27"/>
      <c r="E50" s="13" t="s">
        <v>47</v>
      </c>
      <c r="F50" s="27">
        <f>-'Données initiales Acquéreur'!B53</f>
        <v>-200</v>
      </c>
    </row>
    <row r="51" spans="1:6" x14ac:dyDescent="0.25">
      <c r="A51" s="13" t="s">
        <v>37</v>
      </c>
      <c r="B51" s="27">
        <f>B45+B49+B47</f>
        <v>100</v>
      </c>
      <c r="E51" s="13"/>
      <c r="F51" s="13"/>
    </row>
    <row r="52" spans="1:6" x14ac:dyDescent="0.25">
      <c r="A52" s="13"/>
      <c r="B52" s="13"/>
      <c r="E52" s="13" t="s">
        <v>48</v>
      </c>
      <c r="F52" s="27">
        <f>F48+F50</f>
        <v>29.999999999999886</v>
      </c>
    </row>
    <row r="53" spans="1:6" x14ac:dyDescent="0.25">
      <c r="A53" s="13" t="s">
        <v>70</v>
      </c>
      <c r="B53" s="27">
        <f>B45+B49</f>
        <v>96</v>
      </c>
      <c r="E53" s="13"/>
      <c r="F53" s="14"/>
    </row>
    <row r="54" spans="1:6" x14ac:dyDescent="0.25">
      <c r="A54" s="13"/>
      <c r="B54" s="13"/>
      <c r="E54" s="13" t="s">
        <v>49</v>
      </c>
      <c r="F54" s="27">
        <f>F52</f>
        <v>29.999999999999886</v>
      </c>
    </row>
    <row r="55" spans="1:6" x14ac:dyDescent="0.25">
      <c r="A55" s="15" t="s">
        <v>38</v>
      </c>
      <c r="B55" s="30">
        <f>-B53*'Données initiales Acquéreur'!B57</f>
        <v>-24</v>
      </c>
      <c r="E55" s="15"/>
      <c r="F55" s="15"/>
    </row>
    <row r="56" spans="1:6" ht="11" customHeight="1" x14ac:dyDescent="0.25">
      <c r="A56" s="13"/>
      <c r="B56" s="27"/>
    </row>
    <row r="57" spans="1:6" x14ac:dyDescent="0.25">
      <c r="A57" s="13" t="s">
        <v>39</v>
      </c>
      <c r="B57" s="27">
        <f>B51+B55</f>
        <v>76</v>
      </c>
    </row>
    <row r="58" spans="1:6" ht="11" customHeight="1" x14ac:dyDescent="0.25">
      <c r="A58" s="15"/>
      <c r="B58" s="39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D97AD1-7EC0-8A45-A575-DF03E765629D}">
  <dimension ref="A1:H57"/>
  <sheetViews>
    <sheetView showGridLines="0" zoomScale="140" zoomScaleNormal="140" workbookViewId="0">
      <selection activeCell="A2" sqref="A2"/>
    </sheetView>
  </sheetViews>
  <sheetFormatPr baseColWidth="10" defaultRowHeight="19" x14ac:dyDescent="0.25"/>
  <cols>
    <col min="1" max="1" width="53.6640625" style="29" customWidth="1"/>
    <col min="2" max="4" width="12.83203125" style="29" customWidth="1"/>
    <col min="5" max="5" width="42.6640625" style="29" customWidth="1"/>
    <col min="6" max="8" width="13.33203125" style="29" customWidth="1"/>
    <col min="9" max="16384" width="10.83203125" style="29"/>
  </cols>
  <sheetData>
    <row r="1" spans="1:8" x14ac:dyDescent="0.25">
      <c r="A1" s="12"/>
      <c r="B1" s="12"/>
    </row>
    <row r="2" spans="1:8" x14ac:dyDescent="0.25">
      <c r="A2" s="6" t="s">
        <v>64</v>
      </c>
      <c r="B2" s="16">
        <v>0.4</v>
      </c>
    </row>
    <row r="3" spans="1:8" x14ac:dyDescent="0.25">
      <c r="A3" s="13"/>
      <c r="B3" s="13"/>
    </row>
    <row r="4" spans="1:8" x14ac:dyDescent="0.25">
      <c r="A4" s="13" t="s">
        <v>58</v>
      </c>
      <c r="B4" s="17">
        <f>B2*'Données acquisition'!B2</f>
        <v>120</v>
      </c>
    </row>
    <row r="5" spans="1:8" x14ac:dyDescent="0.25">
      <c r="A5" s="13"/>
      <c r="B5" s="13"/>
    </row>
    <row r="6" spans="1:8" x14ac:dyDescent="0.25">
      <c r="A6" s="13" t="s">
        <v>59</v>
      </c>
      <c r="B6" s="14"/>
    </row>
    <row r="7" spans="1:8" x14ac:dyDescent="0.25">
      <c r="A7" s="15"/>
      <c r="B7" s="15"/>
    </row>
    <row r="10" spans="1:8" ht="11" customHeight="1" x14ac:dyDescent="0.25">
      <c r="A10" s="12"/>
      <c r="B10" s="12"/>
      <c r="C10" s="56"/>
      <c r="D10" s="56"/>
      <c r="E10" s="12"/>
      <c r="F10" s="12"/>
      <c r="G10" s="12"/>
      <c r="H10" s="12"/>
    </row>
    <row r="11" spans="1:8" x14ac:dyDescent="0.25">
      <c r="A11" s="8" t="s">
        <v>14</v>
      </c>
      <c r="B11" s="8" t="s">
        <v>63</v>
      </c>
      <c r="C11" s="8" t="s">
        <v>66</v>
      </c>
      <c r="D11" s="8" t="s">
        <v>65</v>
      </c>
      <c r="E11" s="8" t="s">
        <v>15</v>
      </c>
      <c r="F11" s="8" t="str">
        <f>B11</f>
        <v>31/12/N</v>
      </c>
      <c r="G11" s="8" t="str">
        <f>C11</f>
        <v>01/01/N+1</v>
      </c>
      <c r="H11" s="8" t="str">
        <f>D11</f>
        <v>31/12/N+1</v>
      </c>
    </row>
    <row r="12" spans="1:8" ht="11" customHeight="1" x14ac:dyDescent="0.25">
      <c r="A12" s="15"/>
      <c r="B12" s="15"/>
      <c r="C12" s="11"/>
      <c r="D12" s="11"/>
      <c r="E12" s="13"/>
      <c r="F12" s="15"/>
      <c r="G12" s="15"/>
      <c r="H12" s="15"/>
    </row>
    <row r="13" spans="1:8" ht="11" customHeight="1" x14ac:dyDescent="0.25">
      <c r="A13" s="12"/>
      <c r="B13" s="12"/>
      <c r="C13" s="12"/>
      <c r="D13" s="12"/>
      <c r="E13" s="38"/>
      <c r="F13" s="36"/>
      <c r="G13" s="12"/>
      <c r="H13" s="12"/>
    </row>
    <row r="14" spans="1:8" x14ac:dyDescent="0.25">
      <c r="A14" s="13"/>
      <c r="B14" s="13"/>
      <c r="C14" s="13"/>
      <c r="D14" s="13"/>
      <c r="E14" s="34" t="s">
        <v>13</v>
      </c>
      <c r="F14" s="27">
        <f>'Données initiales Acquéreur'!D5</f>
        <v>100</v>
      </c>
      <c r="G14" s="27">
        <f>F14</f>
        <v>100</v>
      </c>
      <c r="H14" s="27">
        <f>G14</f>
        <v>100</v>
      </c>
    </row>
    <row r="15" spans="1:8" x14ac:dyDescent="0.25">
      <c r="A15" s="13" t="s">
        <v>1</v>
      </c>
      <c r="B15" s="27">
        <f>'Données initiales Acquéreur'!B6</f>
        <v>1000</v>
      </c>
      <c r="C15" s="27">
        <f>B15</f>
        <v>1000</v>
      </c>
      <c r="D15" s="27">
        <f>C15-F48</f>
        <v>1200</v>
      </c>
      <c r="E15" s="34" t="s">
        <v>16</v>
      </c>
      <c r="F15" s="27">
        <f>'Données initiales Acquéreur'!D6</f>
        <v>200</v>
      </c>
      <c r="G15" s="27">
        <f t="shared" ref="G15:H16" si="0">F15</f>
        <v>200</v>
      </c>
      <c r="H15" s="27">
        <f t="shared" si="0"/>
        <v>200</v>
      </c>
    </row>
    <row r="16" spans="1:8" x14ac:dyDescent="0.25">
      <c r="A16" s="15" t="s">
        <v>2</v>
      </c>
      <c r="B16" s="30">
        <f>'Données initiales Acquéreur'!B7</f>
        <v>-200</v>
      </c>
      <c r="C16" s="30">
        <f>B16</f>
        <v>-200</v>
      </c>
      <c r="D16" s="30">
        <f>C16+B42</f>
        <v>-374</v>
      </c>
      <c r="E16" s="35" t="s">
        <v>17</v>
      </c>
      <c r="F16" s="30">
        <f>'Données initiales Acquéreur'!D7</f>
        <v>600</v>
      </c>
      <c r="G16" s="30">
        <f t="shared" si="0"/>
        <v>600</v>
      </c>
      <c r="H16" s="61">
        <f>G16+B56</f>
        <v>696</v>
      </c>
    </row>
    <row r="17" spans="1:8" ht="11" customHeight="1" x14ac:dyDescent="0.25">
      <c r="A17" s="13"/>
      <c r="B17" s="27"/>
      <c r="C17" s="14"/>
      <c r="D17" s="14"/>
      <c r="E17" s="34"/>
      <c r="F17" s="27"/>
      <c r="G17" s="14"/>
      <c r="H17" s="14"/>
    </row>
    <row r="18" spans="1:8" x14ac:dyDescent="0.25">
      <c r="A18" s="13" t="s">
        <v>3</v>
      </c>
      <c r="B18" s="27">
        <f>B15+B16</f>
        <v>800</v>
      </c>
      <c r="C18" s="27">
        <f>C15+C16</f>
        <v>800</v>
      </c>
      <c r="D18" s="27">
        <f>D15+D16</f>
        <v>826</v>
      </c>
      <c r="E18" s="34" t="s">
        <v>18</v>
      </c>
      <c r="F18" s="27">
        <f>SUM(F14:F16)</f>
        <v>900</v>
      </c>
      <c r="G18" s="27">
        <f>SUM(G14:G16)</f>
        <v>900</v>
      </c>
      <c r="H18" s="27">
        <f>SUM(H14:H16)</f>
        <v>996</v>
      </c>
    </row>
    <row r="19" spans="1:8" x14ac:dyDescent="0.25">
      <c r="A19" s="13" t="s">
        <v>5</v>
      </c>
      <c r="B19" s="27">
        <v>0</v>
      </c>
      <c r="C19" s="27">
        <v>0</v>
      </c>
      <c r="D19" s="27">
        <v>0</v>
      </c>
      <c r="E19" s="34"/>
      <c r="F19" s="27"/>
      <c r="G19" s="14"/>
      <c r="H19" s="14"/>
    </row>
    <row r="20" spans="1:8" x14ac:dyDescent="0.25">
      <c r="A20" s="13" t="s">
        <v>4</v>
      </c>
      <c r="B20" s="57">
        <v>0</v>
      </c>
      <c r="C20" s="58">
        <f>B4</f>
        <v>120</v>
      </c>
      <c r="D20" s="62">
        <f>C20+B2*('Données initiales Cible'!B86-'Données initiales Cible'!B88)</f>
        <v>128</v>
      </c>
      <c r="E20" s="34" t="s">
        <v>19</v>
      </c>
      <c r="F20" s="27">
        <f>'Données initiales Acquéreur'!D11</f>
        <v>400</v>
      </c>
      <c r="G20" s="27">
        <f>F20</f>
        <v>400</v>
      </c>
      <c r="H20" s="27">
        <f>G20</f>
        <v>400</v>
      </c>
    </row>
    <row r="21" spans="1:8" x14ac:dyDescent="0.25">
      <c r="A21" s="13"/>
      <c r="B21" s="27"/>
      <c r="C21" s="14"/>
      <c r="D21" s="14"/>
      <c r="E21" s="20"/>
      <c r="F21" s="23"/>
      <c r="G21" s="14"/>
      <c r="H21" s="14"/>
    </row>
    <row r="22" spans="1:8" x14ac:dyDescent="0.25">
      <c r="A22" s="6" t="s">
        <v>6</v>
      </c>
      <c r="B22" s="23">
        <f>B18+B19+B20</f>
        <v>800</v>
      </c>
      <c r="C22" s="23">
        <f>C18+C19+C20</f>
        <v>920</v>
      </c>
      <c r="D22" s="23">
        <f>D18+D19+D20</f>
        <v>954</v>
      </c>
      <c r="E22" s="20" t="s">
        <v>20</v>
      </c>
      <c r="F22" s="23">
        <f>F18+F20</f>
        <v>1300</v>
      </c>
      <c r="G22" s="23">
        <f>G18+G20</f>
        <v>1300</v>
      </c>
      <c r="H22" s="23">
        <f>H18+H20</f>
        <v>1396</v>
      </c>
    </row>
    <row r="23" spans="1:8" x14ac:dyDescent="0.25">
      <c r="A23" s="13"/>
      <c r="B23" s="27"/>
      <c r="C23" s="14"/>
      <c r="D23" s="14"/>
      <c r="E23" s="34"/>
      <c r="F23" s="27"/>
      <c r="G23" s="14"/>
      <c r="H23" s="14"/>
    </row>
    <row r="24" spans="1:8" x14ac:dyDescent="0.25">
      <c r="A24" s="13" t="s">
        <v>7</v>
      </c>
      <c r="B24" s="27">
        <f>'Données initiales Acquéreur'!B15</f>
        <v>200</v>
      </c>
      <c r="C24" s="27">
        <f>B24</f>
        <v>200</v>
      </c>
      <c r="D24" s="27">
        <f>C24*(1+gbfra)</f>
        <v>220.00000000000003</v>
      </c>
      <c r="E24" s="13"/>
      <c r="F24" s="13"/>
      <c r="G24" s="13"/>
      <c r="H24" s="13"/>
    </row>
    <row r="25" spans="1:8" x14ac:dyDescent="0.25">
      <c r="A25" s="13" t="s">
        <v>8</v>
      </c>
      <c r="B25" s="27">
        <f>'Données initiales Acquéreur'!B16</f>
        <v>100</v>
      </c>
      <c r="C25" s="27">
        <f>B25</f>
        <v>100</v>
      </c>
      <c r="D25" s="27">
        <f>C25*(1+gbfra)</f>
        <v>110.00000000000001</v>
      </c>
      <c r="E25" s="34" t="s">
        <v>21</v>
      </c>
      <c r="F25" s="27">
        <f>'Données initiales Acquéreur'!D16</f>
        <v>200</v>
      </c>
      <c r="G25" s="27">
        <f>F25</f>
        <v>200</v>
      </c>
      <c r="H25" s="27">
        <f>G25</f>
        <v>200</v>
      </c>
    </row>
    <row r="26" spans="1:8" x14ac:dyDescent="0.25">
      <c r="A26" s="13" t="s">
        <v>9</v>
      </c>
      <c r="B26" s="27">
        <f>'Données initiales Acquéreur'!B17</f>
        <v>200</v>
      </c>
      <c r="C26" s="27">
        <f>B26</f>
        <v>200</v>
      </c>
      <c r="D26" s="27">
        <f>C26*(1+gbfra)</f>
        <v>220.00000000000003</v>
      </c>
      <c r="E26" s="34" t="s">
        <v>25</v>
      </c>
      <c r="F26" s="27">
        <f>'Données initiales Acquéreur'!D17</f>
        <v>150</v>
      </c>
      <c r="G26" s="27">
        <f>F26</f>
        <v>150</v>
      </c>
      <c r="H26" s="27">
        <f>G26*(1+gbfra)</f>
        <v>165</v>
      </c>
    </row>
    <row r="27" spans="1:8" x14ac:dyDescent="0.25">
      <c r="A27" s="13" t="s">
        <v>10</v>
      </c>
      <c r="B27" s="57">
        <v>500</v>
      </c>
      <c r="C27" s="57">
        <f>B27-B4</f>
        <v>380</v>
      </c>
      <c r="D27" s="57">
        <f>C27+F54</f>
        <v>421.99999999999989</v>
      </c>
      <c r="E27" s="34" t="s">
        <v>22</v>
      </c>
      <c r="F27" s="27">
        <f>'Données initiales Acquéreur'!D18</f>
        <v>150</v>
      </c>
      <c r="G27" s="27">
        <f>F27</f>
        <v>150</v>
      </c>
      <c r="H27" s="27">
        <f>G27*(1+gbfra)</f>
        <v>165</v>
      </c>
    </row>
    <row r="28" spans="1:8" x14ac:dyDescent="0.25">
      <c r="A28" s="13"/>
      <c r="B28" s="27"/>
      <c r="C28" s="14"/>
      <c r="D28" s="14"/>
      <c r="E28" s="34"/>
      <c r="F28" s="27"/>
      <c r="G28" s="14"/>
      <c r="H28" s="14"/>
    </row>
    <row r="29" spans="1:8" x14ac:dyDescent="0.25">
      <c r="A29" s="6" t="s">
        <v>11</v>
      </c>
      <c r="B29" s="23">
        <f>SUM(B24:B27)</f>
        <v>1000</v>
      </c>
      <c r="C29" s="23">
        <f>SUM(C24:C27)</f>
        <v>880</v>
      </c>
      <c r="D29" s="23">
        <f>SUM(D24:D27)</f>
        <v>972</v>
      </c>
      <c r="E29" s="21" t="s">
        <v>23</v>
      </c>
      <c r="F29" s="23">
        <f>SUM(F25:F27)</f>
        <v>500</v>
      </c>
      <c r="G29" s="23">
        <f>SUM(G25:G27)</f>
        <v>500</v>
      </c>
      <c r="H29" s="23">
        <f>SUM(H25:H27)</f>
        <v>530</v>
      </c>
    </row>
    <row r="30" spans="1:8" x14ac:dyDescent="0.25">
      <c r="A30" s="13"/>
      <c r="B30" s="27"/>
      <c r="C30" s="14"/>
      <c r="D30" s="14"/>
      <c r="E30" s="20"/>
      <c r="F30" s="23"/>
      <c r="G30" s="14"/>
      <c r="H30" s="14"/>
    </row>
    <row r="31" spans="1:8" x14ac:dyDescent="0.25">
      <c r="A31" s="6" t="s">
        <v>12</v>
      </c>
      <c r="B31" s="23">
        <f>B22+B29</f>
        <v>1800</v>
      </c>
      <c r="C31" s="23">
        <f>C22+C29</f>
        <v>1800</v>
      </c>
      <c r="D31" s="23">
        <f>D22+D29</f>
        <v>1926</v>
      </c>
      <c r="E31" s="21" t="s">
        <v>24</v>
      </c>
      <c r="F31" s="23">
        <f>F22+F29</f>
        <v>1800</v>
      </c>
      <c r="G31" s="23">
        <f>G22+G29</f>
        <v>1800</v>
      </c>
      <c r="H31" s="23">
        <f>H22+H29</f>
        <v>1926</v>
      </c>
    </row>
    <row r="32" spans="1:8" ht="11" customHeight="1" x14ac:dyDescent="0.25">
      <c r="A32" s="15"/>
      <c r="B32" s="15"/>
      <c r="C32" s="15"/>
      <c r="D32" s="15"/>
      <c r="E32" s="22"/>
      <c r="F32" s="9"/>
      <c r="G32" s="15"/>
      <c r="H32" s="15"/>
    </row>
    <row r="34" spans="1:6" ht="11" customHeight="1" x14ac:dyDescent="0.25">
      <c r="A34" s="12"/>
      <c r="B34" s="40"/>
      <c r="E34" s="12"/>
      <c r="F34" s="40"/>
    </row>
    <row r="35" spans="1:6" x14ac:dyDescent="0.25">
      <c r="A35" s="8" t="s">
        <v>33</v>
      </c>
      <c r="B35" s="8" t="s">
        <v>41</v>
      </c>
      <c r="E35" s="8" t="s">
        <v>43</v>
      </c>
      <c r="F35" s="8" t="s">
        <v>41</v>
      </c>
    </row>
    <row r="36" spans="1:6" ht="11" customHeight="1" x14ac:dyDescent="0.25">
      <c r="A36" s="10"/>
      <c r="B36" s="11"/>
      <c r="E36" s="10"/>
      <c r="F36" s="11"/>
    </row>
    <row r="37" spans="1:6" ht="11" customHeight="1" x14ac:dyDescent="0.25">
      <c r="A37" s="12"/>
      <c r="B37" s="40"/>
      <c r="E37" s="12"/>
      <c r="F37" s="12"/>
    </row>
    <row r="38" spans="1:6" x14ac:dyDescent="0.25">
      <c r="A38" s="13" t="s">
        <v>26</v>
      </c>
      <c r="B38" s="27">
        <f>'Données initiales Acquéreur'!B51</f>
        <v>1000</v>
      </c>
      <c r="E38" s="13" t="s">
        <v>27</v>
      </c>
      <c r="F38" s="27">
        <f>B40</f>
        <v>300</v>
      </c>
    </row>
    <row r="39" spans="1:6" x14ac:dyDescent="0.25">
      <c r="A39" s="13"/>
      <c r="B39" s="27"/>
      <c r="E39" s="13" t="s">
        <v>36</v>
      </c>
      <c r="F39" s="27">
        <f>B48</f>
        <v>-30</v>
      </c>
    </row>
    <row r="40" spans="1:6" x14ac:dyDescent="0.25">
      <c r="A40" s="13" t="s">
        <v>27</v>
      </c>
      <c r="B40" s="27">
        <f>'Données initiales Acquéreur'!B73</f>
        <v>300</v>
      </c>
      <c r="E40" s="13" t="s">
        <v>38</v>
      </c>
      <c r="F40" s="27">
        <f>B54</f>
        <v>-24</v>
      </c>
    </row>
    <row r="41" spans="1:6" x14ac:dyDescent="0.25">
      <c r="A41" s="13"/>
      <c r="B41" s="13"/>
      <c r="E41" s="13"/>
      <c r="F41" s="14"/>
    </row>
    <row r="42" spans="1:6" x14ac:dyDescent="0.25">
      <c r="A42" s="15" t="s">
        <v>34</v>
      </c>
      <c r="B42" s="30">
        <f>'Données initiales Acquéreur'!B75</f>
        <v>-174</v>
      </c>
      <c r="E42" s="13" t="s">
        <v>44</v>
      </c>
      <c r="F42" s="27">
        <f>SUM(F38:F40)</f>
        <v>246</v>
      </c>
    </row>
    <row r="43" spans="1:6" x14ac:dyDescent="0.25">
      <c r="A43" s="13"/>
      <c r="B43" s="27"/>
      <c r="E43" s="13"/>
      <c r="F43" s="14"/>
    </row>
    <row r="44" spans="1:6" x14ac:dyDescent="0.25">
      <c r="A44" s="13" t="s">
        <v>35</v>
      </c>
      <c r="B44" s="27">
        <f>B40+B42</f>
        <v>126</v>
      </c>
      <c r="E44" s="13" t="s">
        <v>115</v>
      </c>
      <c r="F44" s="27">
        <f>'Données initiales Acquéreur'!D77</f>
        <v>-20.000000000000114</v>
      </c>
    </row>
    <row r="45" spans="1:6" x14ac:dyDescent="0.25">
      <c r="A45" s="13"/>
      <c r="B45" s="13"/>
      <c r="E45" s="13"/>
      <c r="F45" s="14"/>
    </row>
    <row r="46" spans="1:6" x14ac:dyDescent="0.25">
      <c r="A46" s="59" t="s">
        <v>69</v>
      </c>
      <c r="B46" s="60">
        <f>B2*'Données initiales Cible'!B86</f>
        <v>24</v>
      </c>
      <c r="E46" s="13" t="s">
        <v>46</v>
      </c>
      <c r="F46" s="27">
        <f>F42+F44</f>
        <v>225.99999999999989</v>
      </c>
    </row>
    <row r="47" spans="1:6" x14ac:dyDescent="0.25">
      <c r="A47" s="13"/>
      <c r="B47" s="13"/>
      <c r="E47" s="13"/>
      <c r="F47" s="14"/>
    </row>
    <row r="48" spans="1:6" x14ac:dyDescent="0.25">
      <c r="A48" s="15" t="s">
        <v>36</v>
      </c>
      <c r="B48" s="30">
        <f>-'Données initiales Acquéreur'!B56*(F20+F25)</f>
        <v>-30</v>
      </c>
      <c r="E48" s="13" t="s">
        <v>116</v>
      </c>
      <c r="F48" s="27">
        <f>-'Données initiales Acquéreur'!B53</f>
        <v>-200</v>
      </c>
    </row>
    <row r="49" spans="1:6" x14ac:dyDescent="0.25">
      <c r="A49" s="13"/>
      <c r="B49" s="27"/>
      <c r="E49" s="13"/>
      <c r="F49" s="13"/>
    </row>
    <row r="50" spans="1:6" x14ac:dyDescent="0.25">
      <c r="A50" s="13" t="s">
        <v>37</v>
      </c>
      <c r="B50" s="27">
        <f>B44+B48+B46</f>
        <v>120</v>
      </c>
      <c r="E50" s="13" t="s">
        <v>48</v>
      </c>
      <c r="F50" s="27">
        <f>F46+F48</f>
        <v>25.999999999999886</v>
      </c>
    </row>
    <row r="51" spans="1:6" x14ac:dyDescent="0.25">
      <c r="A51" s="13"/>
      <c r="B51" s="13"/>
      <c r="E51" s="13"/>
      <c r="F51" s="14"/>
    </row>
    <row r="52" spans="1:6" x14ac:dyDescent="0.25">
      <c r="A52" s="13" t="s">
        <v>70</v>
      </c>
      <c r="B52" s="27">
        <f>B44+B48</f>
        <v>96</v>
      </c>
      <c r="E52" s="59" t="s">
        <v>68</v>
      </c>
      <c r="F52" s="57">
        <f>'Données initiales Cible'!B88*'Mise en équivalence'!B2</f>
        <v>16</v>
      </c>
    </row>
    <row r="53" spans="1:6" x14ac:dyDescent="0.25">
      <c r="A53" s="13"/>
      <c r="B53" s="13"/>
      <c r="E53" s="13"/>
      <c r="F53" s="14"/>
    </row>
    <row r="54" spans="1:6" x14ac:dyDescent="0.25">
      <c r="A54" s="15" t="s">
        <v>38</v>
      </c>
      <c r="B54" s="30">
        <f>-B52*'Données initiales Acquéreur'!B57</f>
        <v>-24</v>
      </c>
      <c r="E54" s="13" t="s">
        <v>49</v>
      </c>
      <c r="F54" s="27">
        <f>F50+F52</f>
        <v>41.999999999999886</v>
      </c>
    </row>
    <row r="55" spans="1:6" ht="11" customHeight="1" x14ac:dyDescent="0.25">
      <c r="A55" s="13"/>
      <c r="B55" s="27"/>
      <c r="E55" s="15"/>
      <c r="F55" s="15"/>
    </row>
    <row r="56" spans="1:6" x14ac:dyDescent="0.25">
      <c r="A56" s="13" t="s">
        <v>39</v>
      </c>
      <c r="B56" s="27">
        <f>B50+B54</f>
        <v>96</v>
      </c>
    </row>
    <row r="57" spans="1:6" ht="11" customHeight="1" x14ac:dyDescent="0.25">
      <c r="A57" s="15"/>
      <c r="B57" s="39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3C0707-22C3-2F46-AF8A-A1CB6E1943FA}">
  <dimension ref="A1:H59"/>
  <sheetViews>
    <sheetView showGridLines="0" zoomScale="140" zoomScaleNormal="140" workbookViewId="0">
      <selection activeCell="A2" sqref="A2"/>
    </sheetView>
  </sheetViews>
  <sheetFormatPr baseColWidth="10" defaultRowHeight="19" x14ac:dyDescent="0.25"/>
  <cols>
    <col min="1" max="1" width="53.1640625" style="29" customWidth="1"/>
    <col min="2" max="4" width="14" style="29" customWidth="1"/>
    <col min="5" max="5" width="45.83203125" style="29" customWidth="1"/>
    <col min="6" max="8" width="14" style="29" customWidth="1"/>
    <col min="9" max="16384" width="10.83203125" style="29"/>
  </cols>
  <sheetData>
    <row r="1" spans="1:8" x14ac:dyDescent="0.25">
      <c r="A1" s="12"/>
      <c r="B1" s="12"/>
    </row>
    <row r="2" spans="1:8" x14ac:dyDescent="0.25">
      <c r="A2" s="6" t="s">
        <v>64</v>
      </c>
      <c r="B2" s="16">
        <v>1</v>
      </c>
    </row>
    <row r="3" spans="1:8" x14ac:dyDescent="0.25">
      <c r="A3" s="13"/>
      <c r="B3" s="13"/>
    </row>
    <row r="4" spans="1:8" x14ac:dyDescent="0.25">
      <c r="A4" s="13" t="s">
        <v>58</v>
      </c>
      <c r="B4" s="17">
        <f>B2*'Données acquisition'!B2</f>
        <v>300</v>
      </c>
    </row>
    <row r="5" spans="1:8" x14ac:dyDescent="0.25">
      <c r="A5" s="13"/>
      <c r="B5" s="13"/>
    </row>
    <row r="6" spans="1:8" x14ac:dyDescent="0.25">
      <c r="A6" s="76" t="s">
        <v>71</v>
      </c>
      <c r="B6" s="77">
        <f>'Données acquisition'!B2-'Données initiales Cible'!D9</f>
        <v>240</v>
      </c>
    </row>
    <row r="7" spans="1:8" x14ac:dyDescent="0.25">
      <c r="A7" s="13"/>
      <c r="B7" s="14"/>
    </row>
    <row r="8" spans="1:8" x14ac:dyDescent="0.25">
      <c r="A8" s="13" t="s">
        <v>72</v>
      </c>
      <c r="B8" s="14"/>
    </row>
    <row r="9" spans="1:8" x14ac:dyDescent="0.25">
      <c r="A9" s="13" t="s">
        <v>73</v>
      </c>
      <c r="B9" s="14">
        <v>90</v>
      </c>
    </row>
    <row r="10" spans="1:8" x14ac:dyDescent="0.25">
      <c r="A10" s="13" t="s">
        <v>74</v>
      </c>
      <c r="B10" s="14">
        <f>B6-B9</f>
        <v>150</v>
      </c>
    </row>
    <row r="11" spans="1:8" x14ac:dyDescent="0.25">
      <c r="A11" s="15"/>
      <c r="B11" s="15"/>
    </row>
    <row r="14" spans="1:8" ht="11" customHeight="1" x14ac:dyDescent="0.25">
      <c r="A14" s="12"/>
      <c r="B14" s="12"/>
      <c r="C14" s="56"/>
      <c r="D14" s="56"/>
      <c r="E14" s="12"/>
      <c r="F14" s="12"/>
      <c r="G14" s="12"/>
      <c r="H14" s="12"/>
    </row>
    <row r="15" spans="1:8" x14ac:dyDescent="0.25">
      <c r="A15" s="8" t="s">
        <v>14</v>
      </c>
      <c r="B15" s="8" t="s">
        <v>63</v>
      </c>
      <c r="C15" s="8" t="s">
        <v>66</v>
      </c>
      <c r="D15" s="8" t="s">
        <v>65</v>
      </c>
      <c r="E15" s="8" t="s">
        <v>15</v>
      </c>
      <c r="F15" s="8" t="str">
        <f>B15</f>
        <v>31/12/N</v>
      </c>
      <c r="G15" s="8" t="str">
        <f t="shared" ref="G15:H15" si="0">C15</f>
        <v>01/01/N+1</v>
      </c>
      <c r="H15" s="8" t="str">
        <f t="shared" si="0"/>
        <v>31/12/N+1</v>
      </c>
    </row>
    <row r="16" spans="1:8" ht="11" customHeight="1" x14ac:dyDescent="0.25">
      <c r="A16" s="15"/>
      <c r="B16" s="15"/>
      <c r="C16" s="11"/>
      <c r="D16" s="11"/>
      <c r="E16" s="13"/>
      <c r="F16" s="15"/>
      <c r="G16" s="15"/>
      <c r="H16" s="15"/>
    </row>
    <row r="17" spans="1:8" ht="11" customHeight="1" x14ac:dyDescent="0.25">
      <c r="A17" s="12"/>
      <c r="B17" s="12"/>
      <c r="C17" s="12"/>
      <c r="D17" s="12"/>
      <c r="E17" s="38"/>
      <c r="F17" s="36"/>
      <c r="G17" s="12"/>
      <c r="H17" s="12"/>
    </row>
    <row r="18" spans="1:8" x14ac:dyDescent="0.25">
      <c r="A18" s="13"/>
      <c r="B18" s="13"/>
      <c r="C18" s="13"/>
      <c r="D18" s="13"/>
      <c r="E18" s="34" t="s">
        <v>13</v>
      </c>
      <c r="F18" s="27">
        <f>'Données initiales Acquéreur'!D5</f>
        <v>100</v>
      </c>
      <c r="G18" s="27">
        <f>F18</f>
        <v>100</v>
      </c>
      <c r="H18" s="27">
        <f>G18</f>
        <v>100</v>
      </c>
    </row>
    <row r="19" spans="1:8" x14ac:dyDescent="0.25">
      <c r="A19" s="13" t="s">
        <v>1</v>
      </c>
      <c r="B19" s="27">
        <f>'Données initiales Acquéreur'!B6</f>
        <v>1000</v>
      </c>
      <c r="C19" s="27">
        <f>B19+'Données initiales Cible'!B6</f>
        <v>1100</v>
      </c>
      <c r="D19" s="27">
        <f>'Données initiales Acquéreur'!B94+'Données initiales Cible'!B97</f>
        <v>1315</v>
      </c>
      <c r="E19" s="34" t="s">
        <v>16</v>
      </c>
      <c r="F19" s="27">
        <f>'Données initiales Acquéreur'!D6</f>
        <v>200</v>
      </c>
      <c r="G19" s="27">
        <f t="shared" ref="G19:H20" si="1">F19</f>
        <v>200</v>
      </c>
      <c r="H19" s="27">
        <f t="shared" si="1"/>
        <v>200</v>
      </c>
    </row>
    <row r="20" spans="1:8" x14ac:dyDescent="0.25">
      <c r="A20" s="15" t="s">
        <v>2</v>
      </c>
      <c r="B20" s="30">
        <f>'Données initiales Acquéreur'!B7</f>
        <v>-200</v>
      </c>
      <c r="C20" s="30">
        <f>B20+'Données initiales Cible'!B7</f>
        <v>-230</v>
      </c>
      <c r="D20" s="30">
        <f>'Données initiales Acquéreur'!B95+'Données initiales Cible'!B98</f>
        <v>-414</v>
      </c>
      <c r="E20" s="35" t="s">
        <v>17</v>
      </c>
      <c r="F20" s="30">
        <f>'Données initiales Acquéreur'!D7</f>
        <v>600</v>
      </c>
      <c r="G20" s="30">
        <f t="shared" si="1"/>
        <v>600</v>
      </c>
      <c r="H20" s="30">
        <f>G20+B56</f>
        <v>732</v>
      </c>
    </row>
    <row r="21" spans="1:8" ht="11" customHeight="1" x14ac:dyDescent="0.25">
      <c r="A21" s="13"/>
      <c r="B21" s="27"/>
      <c r="C21" s="14"/>
      <c r="D21" s="14"/>
      <c r="E21" s="34"/>
      <c r="F21" s="27"/>
      <c r="G21" s="14"/>
      <c r="H21" s="14"/>
    </row>
    <row r="22" spans="1:8" x14ac:dyDescent="0.25">
      <c r="A22" s="13" t="s">
        <v>3</v>
      </c>
      <c r="B22" s="27">
        <f>B19+B20</f>
        <v>800</v>
      </c>
      <c r="C22" s="27">
        <f>C19+C20</f>
        <v>870</v>
      </c>
      <c r="D22" s="27">
        <f>D19+D20</f>
        <v>901</v>
      </c>
      <c r="E22" s="34" t="s">
        <v>18</v>
      </c>
      <c r="F22" s="27">
        <f>SUM(F18:F20)</f>
        <v>900</v>
      </c>
      <c r="G22" s="27">
        <f>SUM(G18:G20)</f>
        <v>900</v>
      </c>
      <c r="H22" s="27">
        <f>SUM(H18:H20)</f>
        <v>1032</v>
      </c>
    </row>
    <row r="23" spans="1:8" x14ac:dyDescent="0.25">
      <c r="A23" s="13" t="s">
        <v>5</v>
      </c>
      <c r="B23" s="57">
        <v>0</v>
      </c>
      <c r="C23" s="57">
        <f>B6</f>
        <v>240</v>
      </c>
      <c r="D23" s="27">
        <f>C23</f>
        <v>240</v>
      </c>
      <c r="E23" s="34"/>
      <c r="F23" s="27"/>
      <c r="G23" s="14"/>
      <c r="H23" s="14"/>
    </row>
    <row r="24" spans="1:8" x14ac:dyDescent="0.25">
      <c r="A24" s="13" t="s">
        <v>4</v>
      </c>
      <c r="B24" s="27">
        <v>0</v>
      </c>
      <c r="C24" s="17">
        <v>0</v>
      </c>
      <c r="D24" s="17">
        <v>0</v>
      </c>
      <c r="E24" s="34" t="s">
        <v>19</v>
      </c>
      <c r="F24" s="27">
        <f>'Données initiales Acquéreur'!D11</f>
        <v>400</v>
      </c>
      <c r="G24" s="27">
        <f>F24+'Données initiales Cible'!D11</f>
        <v>440</v>
      </c>
      <c r="H24" s="27">
        <f>G24</f>
        <v>440</v>
      </c>
    </row>
    <row r="25" spans="1:8" x14ac:dyDescent="0.25">
      <c r="A25" s="13"/>
      <c r="B25" s="27"/>
      <c r="C25" s="14"/>
      <c r="D25" s="14"/>
      <c r="E25" s="20"/>
      <c r="F25" s="23"/>
      <c r="G25" s="14"/>
      <c r="H25" s="14"/>
    </row>
    <row r="26" spans="1:8" x14ac:dyDescent="0.25">
      <c r="A26" s="6" t="s">
        <v>6</v>
      </c>
      <c r="B26" s="23">
        <f>B22+B23+B24</f>
        <v>800</v>
      </c>
      <c r="C26" s="23">
        <f>C22+C23+C24</f>
        <v>1110</v>
      </c>
      <c r="D26" s="23">
        <f>D22+D23+D24</f>
        <v>1141</v>
      </c>
      <c r="E26" s="20" t="s">
        <v>20</v>
      </c>
      <c r="F26" s="23">
        <f>F22+F24</f>
        <v>1300</v>
      </c>
      <c r="G26" s="23">
        <f>G22+G24</f>
        <v>1340</v>
      </c>
      <c r="H26" s="23">
        <f>H22+H24</f>
        <v>1472</v>
      </c>
    </row>
    <row r="27" spans="1:8" x14ac:dyDescent="0.25">
      <c r="A27" s="13"/>
      <c r="B27" s="27"/>
      <c r="C27" s="14"/>
      <c r="D27" s="14"/>
      <c r="E27" s="34"/>
      <c r="F27" s="27"/>
      <c r="G27" s="14"/>
      <c r="H27" s="14"/>
    </row>
    <row r="28" spans="1:8" x14ac:dyDescent="0.25">
      <c r="A28" s="13" t="s">
        <v>7</v>
      </c>
      <c r="B28" s="27">
        <f>'Données initiales Acquéreur'!B15</f>
        <v>200</v>
      </c>
      <c r="C28" s="27">
        <f>B28+'Données initiales Cible'!B15</f>
        <v>210</v>
      </c>
      <c r="D28" s="27">
        <f>'Données initiales Acquéreur'!B103+'Données initiales Cible'!B106</f>
        <v>232.00000000000003</v>
      </c>
      <c r="E28" s="13"/>
      <c r="F28" s="13"/>
      <c r="G28" s="13"/>
      <c r="H28" s="13"/>
    </row>
    <row r="29" spans="1:8" x14ac:dyDescent="0.25">
      <c r="A29" s="13" t="s">
        <v>8</v>
      </c>
      <c r="B29" s="27">
        <f>'Données initiales Acquéreur'!B16</f>
        <v>100</v>
      </c>
      <c r="C29" s="27">
        <f>B29+'Données initiales Cible'!B16</f>
        <v>115</v>
      </c>
      <c r="D29" s="27">
        <f>'Données initiales Acquéreur'!B104+'Données initiales Cible'!B107</f>
        <v>128</v>
      </c>
      <c r="E29" s="34" t="s">
        <v>21</v>
      </c>
      <c r="F29" s="27">
        <f>'Données initiales Acquéreur'!D16</f>
        <v>200</v>
      </c>
      <c r="G29" s="27">
        <f>F29+'Données initiales Cible'!D16</f>
        <v>240</v>
      </c>
      <c r="H29" s="27">
        <f>G29</f>
        <v>240</v>
      </c>
    </row>
    <row r="30" spans="1:8" x14ac:dyDescent="0.25">
      <c r="A30" s="13" t="s">
        <v>9</v>
      </c>
      <c r="B30" s="27">
        <f>'Données initiales Acquéreur'!B17</f>
        <v>200</v>
      </c>
      <c r="C30" s="27">
        <f>B30+'Données initiales Cible'!B17</f>
        <v>215</v>
      </c>
      <c r="D30" s="27">
        <f>'Données initiales Acquéreur'!B105+'Données initiales Cible'!B108</f>
        <v>238.00000000000003</v>
      </c>
      <c r="E30" s="34" t="s">
        <v>25</v>
      </c>
      <c r="F30" s="27">
        <f>'Données initiales Acquéreur'!D17</f>
        <v>150</v>
      </c>
      <c r="G30" s="27">
        <f>F30+'Données initiales Cible'!D17</f>
        <v>175</v>
      </c>
      <c r="H30" s="27">
        <f>'Données initiales Acquéreur'!D105+'Données initiales Cible'!D108</f>
        <v>195</v>
      </c>
    </row>
    <row r="31" spans="1:8" x14ac:dyDescent="0.25">
      <c r="A31" s="13" t="s">
        <v>10</v>
      </c>
      <c r="B31" s="57">
        <v>500</v>
      </c>
      <c r="C31" s="57">
        <f>B31-B4+'Données initiales Cible'!B18</f>
        <v>260</v>
      </c>
      <c r="D31" s="63">
        <f>C31+F58</f>
        <v>338.99999999999989</v>
      </c>
      <c r="E31" s="34" t="s">
        <v>22</v>
      </c>
      <c r="F31" s="27">
        <f>'Données initiales Acquéreur'!D18</f>
        <v>150</v>
      </c>
      <c r="G31" s="27">
        <f>F31+'Données initiales Cible'!D18</f>
        <v>155</v>
      </c>
      <c r="H31" s="27">
        <f>'Données initiales Acquéreur'!D106+'Données initiales Cible'!D109</f>
        <v>171</v>
      </c>
    </row>
    <row r="32" spans="1:8" x14ac:dyDescent="0.25">
      <c r="A32" s="13"/>
      <c r="B32" s="27"/>
      <c r="C32" s="14"/>
      <c r="D32" s="14"/>
      <c r="E32" s="34"/>
      <c r="F32" s="27"/>
      <c r="G32" s="14"/>
      <c r="H32" s="14"/>
    </row>
    <row r="33" spans="1:8" x14ac:dyDescent="0.25">
      <c r="A33" s="6" t="s">
        <v>11</v>
      </c>
      <c r="B33" s="23">
        <f>SUM(B28:B31)</f>
        <v>1000</v>
      </c>
      <c r="C33" s="23">
        <f>SUM(C28:C31)</f>
        <v>800</v>
      </c>
      <c r="D33" s="23">
        <f>SUM(D28:D31)</f>
        <v>936.99999999999989</v>
      </c>
      <c r="E33" s="21" t="s">
        <v>23</v>
      </c>
      <c r="F33" s="23">
        <f>SUM(F29:F31)</f>
        <v>500</v>
      </c>
      <c r="G33" s="23">
        <f>SUM(G29:G31)</f>
        <v>570</v>
      </c>
      <c r="H33" s="23">
        <f>SUM(H29:H31)</f>
        <v>606</v>
      </c>
    </row>
    <row r="34" spans="1:8" x14ac:dyDescent="0.25">
      <c r="A34" s="13"/>
      <c r="B34" s="27"/>
      <c r="C34" s="14"/>
      <c r="D34" s="14"/>
      <c r="E34" s="20"/>
      <c r="F34" s="23"/>
      <c r="G34" s="14"/>
      <c r="H34" s="14"/>
    </row>
    <row r="35" spans="1:8" x14ac:dyDescent="0.25">
      <c r="A35" s="6" t="s">
        <v>12</v>
      </c>
      <c r="B35" s="23">
        <f>B26+B33</f>
        <v>1800</v>
      </c>
      <c r="C35" s="23">
        <f>C26+C33</f>
        <v>1910</v>
      </c>
      <c r="D35" s="23">
        <f>D26+D33</f>
        <v>2078</v>
      </c>
      <c r="E35" s="21" t="s">
        <v>24</v>
      </c>
      <c r="F35" s="23">
        <f>F26+F33</f>
        <v>1800</v>
      </c>
      <c r="G35" s="23">
        <f>G26+G33</f>
        <v>1910</v>
      </c>
      <c r="H35" s="23">
        <f>H26+H33</f>
        <v>2078</v>
      </c>
    </row>
    <row r="36" spans="1:8" ht="11" customHeight="1" x14ac:dyDescent="0.25">
      <c r="A36" s="15"/>
      <c r="B36" s="15"/>
      <c r="C36" s="15"/>
      <c r="D36" s="15"/>
      <c r="E36" s="22"/>
      <c r="F36" s="9"/>
      <c r="G36" s="15"/>
      <c r="H36" s="15"/>
    </row>
    <row r="38" spans="1:8" ht="11" customHeight="1" x14ac:dyDescent="0.25">
      <c r="A38" s="12"/>
      <c r="B38" s="40"/>
      <c r="E38" s="12"/>
      <c r="F38" s="40"/>
    </row>
    <row r="39" spans="1:8" x14ac:dyDescent="0.25">
      <c r="A39" s="8" t="s">
        <v>33</v>
      </c>
      <c r="B39" s="8" t="s">
        <v>41</v>
      </c>
      <c r="E39" s="8" t="s">
        <v>43</v>
      </c>
      <c r="F39" s="8" t="s">
        <v>41</v>
      </c>
    </row>
    <row r="40" spans="1:8" ht="11" customHeight="1" x14ac:dyDescent="0.25">
      <c r="A40" s="10"/>
      <c r="B40" s="11"/>
      <c r="E40" s="10"/>
      <c r="F40" s="11"/>
    </row>
    <row r="41" spans="1:8" ht="11" customHeight="1" x14ac:dyDescent="0.25">
      <c r="A41" s="12"/>
      <c r="B41" s="40"/>
      <c r="E41" s="12"/>
      <c r="F41" s="12"/>
    </row>
    <row r="42" spans="1:8" x14ac:dyDescent="0.25">
      <c r="A42" s="13" t="s">
        <v>26</v>
      </c>
      <c r="B42" s="27">
        <f>'Données initiales Acquéreur'!B71+'Données initiales Cible'!B72</f>
        <v>1400</v>
      </c>
      <c r="E42" s="13" t="s">
        <v>27</v>
      </c>
      <c r="F42" s="27">
        <f>B44</f>
        <v>394</v>
      </c>
    </row>
    <row r="43" spans="1:8" x14ac:dyDescent="0.25">
      <c r="A43" s="13"/>
      <c r="B43" s="27"/>
      <c r="E43" s="13" t="s">
        <v>36</v>
      </c>
      <c r="F43" s="27">
        <f>B50</f>
        <v>-34</v>
      </c>
    </row>
    <row r="44" spans="1:8" x14ac:dyDescent="0.25">
      <c r="A44" s="13" t="s">
        <v>27</v>
      </c>
      <c r="B44" s="27">
        <f>'Données initiales Acquéreur'!B73+'Données initiales Cible'!B74</f>
        <v>394</v>
      </c>
      <c r="E44" s="13" t="s">
        <v>38</v>
      </c>
      <c r="F44" s="27">
        <f>B54</f>
        <v>-44</v>
      </c>
    </row>
    <row r="45" spans="1:8" x14ac:dyDescent="0.25">
      <c r="A45" s="13"/>
      <c r="B45" s="13"/>
      <c r="E45" s="13"/>
      <c r="F45" s="14"/>
    </row>
    <row r="46" spans="1:8" x14ac:dyDescent="0.25">
      <c r="A46" s="15" t="s">
        <v>34</v>
      </c>
      <c r="B46" s="30">
        <f>'Données initiales Acquéreur'!B75+'Données initiales Cible'!B76</f>
        <v>-184</v>
      </c>
      <c r="E46" s="13" t="s">
        <v>44</v>
      </c>
      <c r="F46" s="27">
        <f>SUM(F42:F44)</f>
        <v>316</v>
      </c>
    </row>
    <row r="47" spans="1:8" x14ac:dyDescent="0.25">
      <c r="A47" s="13"/>
      <c r="B47" s="27"/>
      <c r="E47" s="13"/>
      <c r="F47" s="14"/>
    </row>
    <row r="48" spans="1:8" x14ac:dyDescent="0.25">
      <c r="A48" s="13" t="s">
        <v>35</v>
      </c>
      <c r="B48" s="27">
        <f>B44+B46</f>
        <v>210</v>
      </c>
      <c r="E48" s="13" t="s">
        <v>45</v>
      </c>
      <c r="F48" s="27">
        <f>'Données initiales Acquéreur'!D77+'Données initiales Cible'!D78</f>
        <v>-22.000000000000114</v>
      </c>
    </row>
    <row r="49" spans="1:6" x14ac:dyDescent="0.25">
      <c r="A49" s="13"/>
      <c r="B49" s="13"/>
      <c r="E49" s="13"/>
      <c r="F49" s="14"/>
    </row>
    <row r="50" spans="1:6" x14ac:dyDescent="0.25">
      <c r="A50" s="15" t="s">
        <v>36</v>
      </c>
      <c r="B50" s="30">
        <f>'Données initiales Acquéreur'!B79+'Données initiales Cible'!B80</f>
        <v>-34</v>
      </c>
      <c r="E50" s="13" t="s">
        <v>46</v>
      </c>
      <c r="F50" s="27">
        <f>F46+F48</f>
        <v>293.99999999999989</v>
      </c>
    </row>
    <row r="51" spans="1:6" x14ac:dyDescent="0.25">
      <c r="A51" s="13"/>
      <c r="B51" s="27"/>
      <c r="E51" s="13"/>
      <c r="F51" s="14"/>
    </row>
    <row r="52" spans="1:6" x14ac:dyDescent="0.25">
      <c r="A52" s="13" t="s">
        <v>37</v>
      </c>
      <c r="B52" s="27">
        <f>B48+B50</f>
        <v>176</v>
      </c>
      <c r="E52" s="13" t="s">
        <v>47</v>
      </c>
      <c r="F52" s="27">
        <f>+'Données initiales Acquéreur'!D81+'Données initiales Cible'!D82</f>
        <v>-215</v>
      </c>
    </row>
    <row r="53" spans="1:6" x14ac:dyDescent="0.25">
      <c r="A53" s="13"/>
      <c r="B53" s="13"/>
      <c r="E53" s="13"/>
      <c r="F53" s="13"/>
    </row>
    <row r="54" spans="1:6" x14ac:dyDescent="0.25">
      <c r="A54" s="15" t="s">
        <v>38</v>
      </c>
      <c r="B54" s="30">
        <f>'Données initiales Acquéreur'!B83+'Données initiales Cible'!B84</f>
        <v>-44</v>
      </c>
      <c r="E54" s="13" t="s">
        <v>48</v>
      </c>
      <c r="F54" s="27">
        <f>F50+F52</f>
        <v>78.999999999999886</v>
      </c>
    </row>
    <row r="55" spans="1:6" ht="11" customHeight="1" x14ac:dyDescent="0.25">
      <c r="A55" s="13"/>
      <c r="B55" s="27"/>
      <c r="E55" s="13"/>
      <c r="F55" s="14"/>
    </row>
    <row r="56" spans="1:6" x14ac:dyDescent="0.25">
      <c r="A56" s="13" t="s">
        <v>39</v>
      </c>
      <c r="B56" s="27">
        <f>B52+B54</f>
        <v>132</v>
      </c>
      <c r="E56" s="64" t="s">
        <v>75</v>
      </c>
      <c r="F56" s="63">
        <v>0</v>
      </c>
    </row>
    <row r="57" spans="1:6" ht="11" customHeight="1" x14ac:dyDescent="0.25">
      <c r="A57" s="15"/>
      <c r="B57" s="39"/>
      <c r="E57" s="13"/>
      <c r="F57" s="14"/>
    </row>
    <row r="58" spans="1:6" x14ac:dyDescent="0.25">
      <c r="E58" s="13" t="s">
        <v>49</v>
      </c>
      <c r="F58" s="27">
        <f>F54+F56</f>
        <v>78.999999999999886</v>
      </c>
    </row>
    <row r="59" spans="1:6" ht="11" customHeight="1" x14ac:dyDescent="0.25">
      <c r="E59" s="15"/>
      <c r="F59" s="15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626D0B-A443-5D4F-AADE-AB122C1E733C}">
  <dimension ref="A1:H80"/>
  <sheetViews>
    <sheetView showGridLines="0" zoomScale="140" zoomScaleNormal="140" workbookViewId="0">
      <selection activeCell="A2" sqref="A2"/>
    </sheetView>
  </sheetViews>
  <sheetFormatPr baseColWidth="10" defaultRowHeight="19" x14ac:dyDescent="0.25"/>
  <cols>
    <col min="1" max="1" width="46.33203125" style="29" customWidth="1"/>
    <col min="2" max="4" width="14.33203125" style="29" customWidth="1"/>
    <col min="5" max="5" width="48" style="29" customWidth="1"/>
    <col min="6" max="8" width="14.5" style="29" customWidth="1"/>
    <col min="9" max="16384" width="10.83203125" style="29"/>
  </cols>
  <sheetData>
    <row r="1" spans="1:8" x14ac:dyDescent="0.25">
      <c r="A1" s="12"/>
      <c r="B1" s="12"/>
    </row>
    <row r="2" spans="1:8" x14ac:dyDescent="0.25">
      <c r="A2" s="6" t="s">
        <v>112</v>
      </c>
      <c r="B2" s="16">
        <v>0.7</v>
      </c>
    </row>
    <row r="3" spans="1:8" x14ac:dyDescent="0.25">
      <c r="A3" s="13"/>
      <c r="B3" s="13"/>
    </row>
    <row r="4" spans="1:8" x14ac:dyDescent="0.25">
      <c r="A4" s="13" t="s">
        <v>58</v>
      </c>
      <c r="B4" s="17">
        <f>B2*'Données acquisition'!B2</f>
        <v>210</v>
      </c>
    </row>
    <row r="5" spans="1:8" x14ac:dyDescent="0.25">
      <c r="A5" s="13"/>
      <c r="B5" s="13"/>
    </row>
    <row r="6" spans="1:8" x14ac:dyDescent="0.25">
      <c r="A6" s="76" t="s">
        <v>71</v>
      </c>
      <c r="B6" s="77">
        <f>'Données acquisition'!B2-'Données initiales Cible'!D9</f>
        <v>240</v>
      </c>
    </row>
    <row r="7" spans="1:8" x14ac:dyDescent="0.25">
      <c r="A7" s="13"/>
      <c r="B7" s="14"/>
    </row>
    <row r="8" spans="1:8" x14ac:dyDescent="0.25">
      <c r="A8" s="13" t="s">
        <v>72</v>
      </c>
      <c r="B8" s="14"/>
    </row>
    <row r="9" spans="1:8" x14ac:dyDescent="0.25">
      <c r="A9" s="13" t="s">
        <v>73</v>
      </c>
      <c r="B9" s="14">
        <v>90</v>
      </c>
    </row>
    <row r="10" spans="1:8" x14ac:dyDescent="0.25">
      <c r="A10" s="13" t="s">
        <v>74</v>
      </c>
      <c r="B10" s="14">
        <f>B6-B9</f>
        <v>150</v>
      </c>
    </row>
    <row r="11" spans="1:8" x14ac:dyDescent="0.25">
      <c r="A11" s="15"/>
      <c r="B11" s="15"/>
    </row>
    <row r="14" spans="1:8" ht="11" customHeight="1" x14ac:dyDescent="0.25">
      <c r="A14" s="12"/>
      <c r="B14" s="12"/>
      <c r="C14" s="56"/>
      <c r="D14" s="56"/>
      <c r="E14" s="12"/>
      <c r="F14" s="12"/>
      <c r="G14" s="12"/>
      <c r="H14" s="12"/>
    </row>
    <row r="15" spans="1:8" x14ac:dyDescent="0.25">
      <c r="A15" s="8" t="s">
        <v>14</v>
      </c>
      <c r="B15" s="8" t="s">
        <v>63</v>
      </c>
      <c r="C15" s="8" t="s">
        <v>66</v>
      </c>
      <c r="D15" s="8" t="s">
        <v>65</v>
      </c>
      <c r="E15" s="8" t="s">
        <v>15</v>
      </c>
      <c r="F15" s="8" t="str">
        <f>B15</f>
        <v>31/12/N</v>
      </c>
      <c r="G15" s="8" t="str">
        <f t="shared" ref="G15:H15" si="0">C15</f>
        <v>01/01/N+1</v>
      </c>
      <c r="H15" s="8" t="str">
        <f t="shared" si="0"/>
        <v>31/12/N+1</v>
      </c>
    </row>
    <row r="16" spans="1:8" ht="11" customHeight="1" x14ac:dyDescent="0.25">
      <c r="A16" s="15"/>
      <c r="B16" s="15"/>
      <c r="C16" s="11"/>
      <c r="D16" s="11"/>
      <c r="E16" s="13"/>
      <c r="F16" s="15"/>
      <c r="G16" s="15"/>
      <c r="H16" s="15"/>
    </row>
    <row r="17" spans="1:8" ht="11" customHeight="1" x14ac:dyDescent="0.25">
      <c r="A17" s="12"/>
      <c r="B17" s="12"/>
      <c r="C17" s="12"/>
      <c r="D17" s="12"/>
      <c r="E17" s="38"/>
      <c r="F17" s="36"/>
      <c r="G17" s="12"/>
      <c r="H17" s="12"/>
    </row>
    <row r="18" spans="1:8" x14ac:dyDescent="0.25">
      <c r="A18" s="13"/>
      <c r="B18" s="13"/>
      <c r="C18" s="13"/>
      <c r="D18" s="13"/>
      <c r="E18" s="34" t="s">
        <v>13</v>
      </c>
      <c r="F18" s="27">
        <f>'Données initiales Acquéreur'!D5</f>
        <v>100</v>
      </c>
      <c r="G18" s="27">
        <f>F18</f>
        <v>100</v>
      </c>
      <c r="H18" s="27">
        <f>G18</f>
        <v>100</v>
      </c>
    </row>
    <row r="19" spans="1:8" x14ac:dyDescent="0.25">
      <c r="A19" s="13" t="s">
        <v>1</v>
      </c>
      <c r="B19" s="27">
        <f>'Données initiales Acquéreur'!B6</f>
        <v>1000</v>
      </c>
      <c r="C19" s="27">
        <f>B19+'Données initiales Cible'!B6</f>
        <v>1100</v>
      </c>
      <c r="D19" s="27">
        <f>'Données initiales Acquéreur'!B94+'Données initiales Cible'!B97</f>
        <v>1315</v>
      </c>
      <c r="E19" s="34" t="s">
        <v>16</v>
      </c>
      <c r="F19" s="27">
        <f>'Données initiales Acquéreur'!D6</f>
        <v>200</v>
      </c>
      <c r="G19" s="27">
        <f t="shared" ref="G19:H20" si="1">F19</f>
        <v>200</v>
      </c>
      <c r="H19" s="27">
        <f t="shared" si="1"/>
        <v>200</v>
      </c>
    </row>
    <row r="20" spans="1:8" x14ac:dyDescent="0.25">
      <c r="A20" s="15" t="s">
        <v>2</v>
      </c>
      <c r="B20" s="30">
        <f>'Données initiales Acquéreur'!B7</f>
        <v>-200</v>
      </c>
      <c r="C20" s="30">
        <f>B20+'Données initiales Cible'!B7</f>
        <v>-230</v>
      </c>
      <c r="D20" s="30">
        <f>'Données initiales Acquéreur'!B95+'Données initiales Cible'!B98</f>
        <v>-414</v>
      </c>
      <c r="E20" s="35" t="s">
        <v>17</v>
      </c>
      <c r="F20" s="30">
        <f>'Données initiales Acquéreur'!D7</f>
        <v>600</v>
      </c>
      <c r="G20" s="30">
        <f t="shared" si="1"/>
        <v>600</v>
      </c>
      <c r="H20" s="65">
        <f>G20+B63</f>
        <v>714</v>
      </c>
    </row>
    <row r="21" spans="1:8" ht="11" customHeight="1" x14ac:dyDescent="0.25">
      <c r="A21" s="12"/>
      <c r="B21" s="31"/>
      <c r="C21" s="40"/>
      <c r="D21" s="40"/>
      <c r="E21" s="36"/>
      <c r="F21" s="31"/>
      <c r="G21" s="40"/>
      <c r="H21" s="66"/>
    </row>
    <row r="22" spans="1:8" x14ac:dyDescent="0.25">
      <c r="A22" s="13" t="s">
        <v>3</v>
      </c>
      <c r="B22" s="27">
        <f>B19+B20</f>
        <v>800</v>
      </c>
      <c r="C22" s="27">
        <f>C19+C20</f>
        <v>870</v>
      </c>
      <c r="D22" s="27">
        <f>D19+D20</f>
        <v>901</v>
      </c>
      <c r="E22" s="28" t="s">
        <v>79</v>
      </c>
      <c r="F22" s="27">
        <f>SUM(F18:F20)</f>
        <v>900</v>
      </c>
      <c r="G22" s="27">
        <f>SUM(G18:G20)</f>
        <v>900</v>
      </c>
      <c r="H22" s="53">
        <f>SUM(H18:H20)</f>
        <v>1014</v>
      </c>
    </row>
    <row r="23" spans="1:8" ht="11" customHeight="1" x14ac:dyDescent="0.25">
      <c r="A23" s="13"/>
      <c r="B23" s="13"/>
      <c r="C23" s="13"/>
      <c r="D23" s="13"/>
      <c r="E23" s="28"/>
      <c r="F23" s="27"/>
      <c r="G23" s="14"/>
      <c r="H23" s="53"/>
    </row>
    <row r="24" spans="1:8" x14ac:dyDescent="0.25">
      <c r="A24" s="13" t="s">
        <v>5</v>
      </c>
      <c r="B24" s="67">
        <v>0</v>
      </c>
      <c r="C24" s="67">
        <f>B6</f>
        <v>240</v>
      </c>
      <c r="D24" s="67">
        <f>C24</f>
        <v>240</v>
      </c>
      <c r="E24" s="68" t="s">
        <v>81</v>
      </c>
      <c r="F24" s="60" t="s">
        <v>82</v>
      </c>
      <c r="G24" s="60">
        <f>(1-$B2)*'Données acquisition'!$B2</f>
        <v>90.000000000000014</v>
      </c>
      <c r="H24" s="69">
        <f>G24+B62-(1-B2)*'Données initiales Cible'!B88</f>
        <v>96.000000000000014</v>
      </c>
    </row>
    <row r="25" spans="1:8" ht="11" customHeight="1" x14ac:dyDescent="0.25">
      <c r="A25" s="13"/>
      <c r="B25" s="13"/>
      <c r="C25" s="13"/>
      <c r="D25" s="13"/>
      <c r="E25" s="13"/>
      <c r="F25" s="14"/>
      <c r="G25" s="14"/>
      <c r="H25" s="14"/>
    </row>
    <row r="26" spans="1:8" x14ac:dyDescent="0.25">
      <c r="A26" s="13" t="s">
        <v>4</v>
      </c>
      <c r="B26" s="27">
        <v>0</v>
      </c>
      <c r="C26" s="17">
        <v>0</v>
      </c>
      <c r="D26" s="17">
        <v>0</v>
      </c>
      <c r="E26" s="13" t="s">
        <v>80</v>
      </c>
      <c r="F26" s="27">
        <f>F22</f>
        <v>900</v>
      </c>
      <c r="G26" s="27">
        <f t="shared" ref="G26:H26" si="2">G22+G24</f>
        <v>990</v>
      </c>
      <c r="H26" s="27">
        <f t="shared" si="2"/>
        <v>1110</v>
      </c>
    </row>
    <row r="27" spans="1:8" ht="11" customHeight="1" x14ac:dyDescent="0.25">
      <c r="A27" s="13"/>
      <c r="B27" s="27"/>
      <c r="C27" s="14"/>
      <c r="D27" s="14"/>
      <c r="E27" s="13"/>
      <c r="F27" s="14"/>
      <c r="G27" s="14"/>
      <c r="H27" s="14"/>
    </row>
    <row r="28" spans="1:8" x14ac:dyDescent="0.25">
      <c r="A28" s="13"/>
      <c r="B28" s="13"/>
      <c r="C28" s="13"/>
      <c r="D28" s="13"/>
      <c r="E28" s="28" t="s">
        <v>19</v>
      </c>
      <c r="F28" s="27">
        <f>'Données initiales Acquéreur'!D11</f>
        <v>400</v>
      </c>
      <c r="G28" s="27">
        <f>F28+'Données initiales Cible'!D11</f>
        <v>440</v>
      </c>
      <c r="H28" s="27">
        <f>G28</f>
        <v>440</v>
      </c>
    </row>
    <row r="29" spans="1:8" x14ac:dyDescent="0.25">
      <c r="A29" s="13"/>
      <c r="B29" s="13"/>
      <c r="C29" s="13"/>
      <c r="D29" s="13"/>
      <c r="E29" s="7"/>
      <c r="F29" s="23"/>
      <c r="G29" s="14"/>
      <c r="H29" s="14"/>
    </row>
    <row r="30" spans="1:8" x14ac:dyDescent="0.25">
      <c r="A30" s="6" t="s">
        <v>6</v>
      </c>
      <c r="B30" s="23">
        <f>B22+B24+B26</f>
        <v>800</v>
      </c>
      <c r="C30" s="23">
        <f>C22+C24+C26</f>
        <v>1110</v>
      </c>
      <c r="D30" s="23">
        <f>D22+D24+D26</f>
        <v>1141</v>
      </c>
      <c r="E30" s="7" t="s">
        <v>20</v>
      </c>
      <c r="F30" s="23">
        <f>F22+F28</f>
        <v>1300</v>
      </c>
      <c r="G30" s="23">
        <f>G26+G28</f>
        <v>1430</v>
      </c>
      <c r="H30" s="23">
        <f>H26+H28</f>
        <v>1550</v>
      </c>
    </row>
    <row r="31" spans="1:8" x14ac:dyDescent="0.25">
      <c r="A31" s="13"/>
      <c r="B31" s="27"/>
      <c r="C31" s="14"/>
      <c r="D31" s="14"/>
      <c r="E31" s="28"/>
      <c r="F31" s="27"/>
      <c r="G31" s="14"/>
      <c r="H31" s="14"/>
    </row>
    <row r="32" spans="1:8" x14ac:dyDescent="0.25">
      <c r="A32" s="13" t="s">
        <v>7</v>
      </c>
      <c r="B32" s="27">
        <f>'Données initiales Acquéreur'!B15</f>
        <v>200</v>
      </c>
      <c r="C32" s="27">
        <f>B32+'Données initiales Cible'!B15</f>
        <v>210</v>
      </c>
      <c r="D32" s="27">
        <f>'Données initiales Acquéreur'!B103+'Données initiales Cible'!B106</f>
        <v>232.00000000000003</v>
      </c>
      <c r="E32" s="13"/>
      <c r="F32" s="13"/>
      <c r="G32" s="13"/>
      <c r="H32" s="13"/>
    </row>
    <row r="33" spans="1:8" x14ac:dyDescent="0.25">
      <c r="A33" s="13" t="s">
        <v>8</v>
      </c>
      <c r="B33" s="27">
        <f>'Données initiales Acquéreur'!B16</f>
        <v>100</v>
      </c>
      <c r="C33" s="27">
        <f>B33+'Données initiales Cible'!B16</f>
        <v>115</v>
      </c>
      <c r="D33" s="27">
        <f>'Données initiales Acquéreur'!B104+'Données initiales Cible'!B107</f>
        <v>128</v>
      </c>
      <c r="E33" s="28" t="s">
        <v>21</v>
      </c>
      <c r="F33" s="27">
        <f>'Données initiales Acquéreur'!D16</f>
        <v>200</v>
      </c>
      <c r="G33" s="27">
        <f>F33+'Données initiales Cible'!D16</f>
        <v>240</v>
      </c>
      <c r="H33" s="27">
        <f>'Acquisition 70%'!G33</f>
        <v>240</v>
      </c>
    </row>
    <row r="34" spans="1:8" x14ac:dyDescent="0.25">
      <c r="A34" s="13" t="s">
        <v>9</v>
      </c>
      <c r="B34" s="27">
        <f>'Données initiales Acquéreur'!B17</f>
        <v>200</v>
      </c>
      <c r="C34" s="27">
        <f>B34+'Données initiales Cible'!B17</f>
        <v>215</v>
      </c>
      <c r="D34" s="27">
        <f>'Données initiales Acquéreur'!B105+'Données initiales Cible'!B108</f>
        <v>238.00000000000003</v>
      </c>
      <c r="E34" s="28" t="s">
        <v>25</v>
      </c>
      <c r="F34" s="27">
        <f>'Données initiales Acquéreur'!D17</f>
        <v>150</v>
      </c>
      <c r="G34" s="27">
        <f>F34+'Données initiales Cible'!D17</f>
        <v>175</v>
      </c>
      <c r="H34" s="27">
        <f>'Données initiales Acquéreur'!D105+'Données initiales Cible'!D108</f>
        <v>195</v>
      </c>
    </row>
    <row r="35" spans="1:8" x14ac:dyDescent="0.25">
      <c r="A35" s="13" t="s">
        <v>10</v>
      </c>
      <c r="B35" s="57">
        <f>'Données initiales Acquéreur'!B18</f>
        <v>500</v>
      </c>
      <c r="C35" s="57">
        <f>B35-B4+'Données initiales Cible'!B18</f>
        <v>350</v>
      </c>
      <c r="D35" s="63">
        <f>C35+F62</f>
        <v>416.99999999999989</v>
      </c>
      <c r="E35" s="28" t="s">
        <v>22</v>
      </c>
      <c r="F35" s="27">
        <f>'Données initiales Acquéreur'!D18</f>
        <v>150</v>
      </c>
      <c r="G35" s="27">
        <f>F35+'Données initiales Cible'!D18</f>
        <v>155</v>
      </c>
      <c r="H35" s="27">
        <f>'Données initiales Acquéreur'!D106+'Données initiales Cible'!D109</f>
        <v>171</v>
      </c>
    </row>
    <row r="36" spans="1:8" x14ac:dyDescent="0.25">
      <c r="A36" s="13"/>
      <c r="B36" s="27"/>
      <c r="C36" s="14"/>
      <c r="D36" s="14"/>
      <c r="E36" s="28"/>
      <c r="F36" s="27"/>
      <c r="G36" s="14"/>
      <c r="H36" s="14"/>
    </row>
    <row r="37" spans="1:8" x14ac:dyDescent="0.25">
      <c r="A37" s="6" t="s">
        <v>11</v>
      </c>
      <c r="B37" s="23">
        <f>SUM(B32:B35)</f>
        <v>1000</v>
      </c>
      <c r="C37" s="23">
        <f>SUM(C32:C35)</f>
        <v>890</v>
      </c>
      <c r="D37" s="23">
        <f>SUM(D32:D35)</f>
        <v>1014.9999999999999</v>
      </c>
      <c r="E37" s="6" t="s">
        <v>23</v>
      </c>
      <c r="F37" s="23">
        <f>SUM(F33:F35)</f>
        <v>500</v>
      </c>
      <c r="G37" s="23">
        <f>SUM(G33:G35)</f>
        <v>570</v>
      </c>
      <c r="H37" s="23">
        <f>SUM(H33:H35)</f>
        <v>606</v>
      </c>
    </row>
    <row r="38" spans="1:8" x14ac:dyDescent="0.25">
      <c r="A38" s="13"/>
      <c r="B38" s="27"/>
      <c r="C38" s="14"/>
      <c r="D38" s="14"/>
      <c r="E38" s="7"/>
      <c r="F38" s="23"/>
      <c r="G38" s="14"/>
      <c r="H38" s="14"/>
    </row>
    <row r="39" spans="1:8" x14ac:dyDescent="0.25">
      <c r="A39" s="6" t="s">
        <v>12</v>
      </c>
      <c r="B39" s="23">
        <f>B30+B37</f>
        <v>1800</v>
      </c>
      <c r="C39" s="23">
        <f>C30+C37</f>
        <v>2000</v>
      </c>
      <c r="D39" s="23">
        <f>D30+D37</f>
        <v>2156</v>
      </c>
      <c r="E39" s="6" t="s">
        <v>24</v>
      </c>
      <c r="F39" s="23">
        <f>F30+F37</f>
        <v>1800</v>
      </c>
      <c r="G39" s="23">
        <f>G30+G37</f>
        <v>2000</v>
      </c>
      <c r="H39" s="23">
        <f>H30+H37</f>
        <v>2156</v>
      </c>
    </row>
    <row r="40" spans="1:8" ht="11" customHeight="1" x14ac:dyDescent="0.25">
      <c r="A40" s="15"/>
      <c r="B40" s="15"/>
      <c r="C40" s="15"/>
      <c r="D40" s="15"/>
      <c r="E40" s="9"/>
      <c r="F40" s="9"/>
      <c r="G40" s="15"/>
      <c r="H40" s="15"/>
    </row>
    <row r="42" spans="1:8" ht="11" customHeight="1" x14ac:dyDescent="0.25">
      <c r="A42" s="12"/>
      <c r="B42" s="40"/>
      <c r="E42" s="12"/>
      <c r="F42" s="40"/>
    </row>
    <row r="43" spans="1:8" x14ac:dyDescent="0.25">
      <c r="A43" s="8" t="s">
        <v>33</v>
      </c>
      <c r="B43" s="8" t="s">
        <v>41</v>
      </c>
      <c r="E43" s="8" t="s">
        <v>43</v>
      </c>
      <c r="F43" s="8" t="s">
        <v>41</v>
      </c>
    </row>
    <row r="44" spans="1:8" ht="11" customHeight="1" x14ac:dyDescent="0.25">
      <c r="A44" s="10"/>
      <c r="B44" s="11"/>
      <c r="E44" s="10"/>
      <c r="F44" s="11"/>
    </row>
    <row r="45" spans="1:8" x14ac:dyDescent="0.25">
      <c r="A45" s="12"/>
      <c r="B45" s="40"/>
      <c r="E45" s="12"/>
      <c r="F45" s="12"/>
    </row>
    <row r="46" spans="1:8" x14ac:dyDescent="0.25">
      <c r="A46" s="13" t="s">
        <v>26</v>
      </c>
      <c r="B46" s="27">
        <f>'Données initiales Acquéreur'!B71+'Données initiales Cible'!B72</f>
        <v>1400</v>
      </c>
      <c r="E46" s="13" t="s">
        <v>27</v>
      </c>
      <c r="F46" s="27">
        <f>B48</f>
        <v>394</v>
      </c>
    </row>
    <row r="47" spans="1:8" x14ac:dyDescent="0.25">
      <c r="A47" s="13"/>
      <c r="B47" s="27"/>
      <c r="E47" s="13" t="s">
        <v>36</v>
      </c>
      <c r="F47" s="27">
        <f>B54</f>
        <v>-34</v>
      </c>
    </row>
    <row r="48" spans="1:8" x14ac:dyDescent="0.25">
      <c r="A48" s="13" t="s">
        <v>27</v>
      </c>
      <c r="B48" s="27">
        <f>'Données initiales Acquéreur'!B73+'Données initiales Cible'!B74</f>
        <v>394</v>
      </c>
      <c r="E48" s="13" t="s">
        <v>38</v>
      </c>
      <c r="F48" s="27">
        <f>B58</f>
        <v>-44</v>
      </c>
    </row>
    <row r="49" spans="1:6" x14ac:dyDescent="0.25">
      <c r="A49" s="13"/>
      <c r="B49" s="13"/>
      <c r="E49" s="13"/>
      <c r="F49" s="14"/>
    </row>
    <row r="50" spans="1:6" x14ac:dyDescent="0.25">
      <c r="A50" s="15" t="s">
        <v>34</v>
      </c>
      <c r="B50" s="30">
        <f>'Données initiales Acquéreur'!B75+'Données initiales Cible'!B76</f>
        <v>-184</v>
      </c>
      <c r="E50" s="13" t="s">
        <v>44</v>
      </c>
      <c r="F50" s="27">
        <f>SUM(F46:F48)</f>
        <v>316</v>
      </c>
    </row>
    <row r="51" spans="1:6" x14ac:dyDescent="0.25">
      <c r="A51" s="13"/>
      <c r="B51" s="27"/>
      <c r="E51" s="13"/>
      <c r="F51" s="14"/>
    </row>
    <row r="52" spans="1:6" x14ac:dyDescent="0.25">
      <c r="A52" s="13" t="s">
        <v>35</v>
      </c>
      <c r="B52" s="27">
        <f>B48+B50</f>
        <v>210</v>
      </c>
      <c r="E52" s="13" t="s">
        <v>45</v>
      </c>
      <c r="F52" s="27">
        <f>'Données initiales Acquéreur'!D77+'Données initiales Cible'!D78</f>
        <v>-22.000000000000114</v>
      </c>
    </row>
    <row r="53" spans="1:6" x14ac:dyDescent="0.25">
      <c r="A53" s="13"/>
      <c r="B53" s="13"/>
      <c r="E53" s="13"/>
      <c r="F53" s="14"/>
    </row>
    <row r="54" spans="1:6" x14ac:dyDescent="0.25">
      <c r="A54" s="15" t="s">
        <v>36</v>
      </c>
      <c r="B54" s="30">
        <f>'Données initiales Acquéreur'!B79+'Données initiales Cible'!B80</f>
        <v>-34</v>
      </c>
      <c r="E54" s="13" t="s">
        <v>46</v>
      </c>
      <c r="F54" s="27">
        <f>F50+F52</f>
        <v>293.99999999999989</v>
      </c>
    </row>
    <row r="55" spans="1:6" x14ac:dyDescent="0.25">
      <c r="A55" s="13"/>
      <c r="B55" s="27"/>
      <c r="E55" s="13"/>
      <c r="F55" s="14"/>
    </row>
    <row r="56" spans="1:6" x14ac:dyDescent="0.25">
      <c r="A56" s="13" t="s">
        <v>37</v>
      </c>
      <c r="B56" s="27">
        <f>B52+B54</f>
        <v>176</v>
      </c>
      <c r="E56" s="13" t="s">
        <v>47</v>
      </c>
      <c r="F56" s="27">
        <f>+'Données initiales Acquéreur'!D81+'Données initiales Cible'!D82</f>
        <v>-215</v>
      </c>
    </row>
    <row r="57" spans="1:6" x14ac:dyDescent="0.25">
      <c r="A57" s="13"/>
      <c r="B57" s="13"/>
      <c r="E57" s="13"/>
      <c r="F57" s="13"/>
    </row>
    <row r="58" spans="1:6" x14ac:dyDescent="0.25">
      <c r="A58" s="15" t="s">
        <v>38</v>
      </c>
      <c r="B58" s="30">
        <f>'Données initiales Acquéreur'!B83+'Données initiales Cible'!B84</f>
        <v>-44</v>
      </c>
      <c r="E58" s="13" t="s">
        <v>48</v>
      </c>
      <c r="F58" s="27">
        <f>F54+F56</f>
        <v>78.999999999999886</v>
      </c>
    </row>
    <row r="59" spans="1:6" x14ac:dyDescent="0.25">
      <c r="A59" s="12"/>
      <c r="B59" s="31"/>
      <c r="E59" s="13"/>
      <c r="F59" s="14"/>
    </row>
    <row r="60" spans="1:6" x14ac:dyDescent="0.25">
      <c r="A60" s="13" t="s">
        <v>76</v>
      </c>
      <c r="B60" s="27">
        <f>B56+B58</f>
        <v>132</v>
      </c>
      <c r="E60" s="64" t="s">
        <v>83</v>
      </c>
      <c r="F60" s="63">
        <f>-(1-B2)*'Données initiales Cible'!B88</f>
        <v>-12.000000000000002</v>
      </c>
    </row>
    <row r="61" spans="1:6" x14ac:dyDescent="0.25">
      <c r="A61" s="13"/>
      <c r="B61" s="14"/>
      <c r="E61" s="13"/>
      <c r="F61" s="14"/>
    </row>
    <row r="62" spans="1:6" x14ac:dyDescent="0.25">
      <c r="A62" s="64" t="s">
        <v>77</v>
      </c>
      <c r="B62" s="70">
        <f>(1-B2)*'Données initiales Cible'!B86</f>
        <v>18.000000000000004</v>
      </c>
      <c r="E62" s="13" t="s">
        <v>49</v>
      </c>
      <c r="F62" s="53">
        <f>F58+F60</f>
        <v>66.999999999999886</v>
      </c>
    </row>
    <row r="63" spans="1:6" x14ac:dyDescent="0.25">
      <c r="A63" s="64" t="s">
        <v>78</v>
      </c>
      <c r="B63" s="63">
        <f>B60-B62</f>
        <v>114</v>
      </c>
      <c r="E63" s="15"/>
      <c r="F63" s="15"/>
    </row>
    <row r="64" spans="1:6" ht="11" customHeight="1" x14ac:dyDescent="0.25">
      <c r="A64" s="15"/>
      <c r="B64" s="15"/>
    </row>
    <row r="66" spans="1:2" ht="11" customHeight="1" x14ac:dyDescent="0.25">
      <c r="A66" s="43"/>
      <c r="B66" s="38"/>
    </row>
    <row r="67" spans="1:2" ht="21" x14ac:dyDescent="0.25">
      <c r="A67" s="73" t="s">
        <v>111</v>
      </c>
      <c r="B67" s="71"/>
    </row>
    <row r="68" spans="1:2" ht="11" customHeight="1" x14ac:dyDescent="0.25">
      <c r="A68" s="45"/>
      <c r="B68" s="71"/>
    </row>
    <row r="69" spans="1:2" ht="11" customHeight="1" x14ac:dyDescent="0.25">
      <c r="A69" s="12"/>
      <c r="B69" s="40"/>
    </row>
    <row r="70" spans="1:2" x14ac:dyDescent="0.25">
      <c r="A70" s="13" t="s">
        <v>106</v>
      </c>
      <c r="B70" s="27">
        <f>H28+H33-D35</f>
        <v>263.00000000000011</v>
      </c>
    </row>
    <row r="71" spans="1:2" x14ac:dyDescent="0.25">
      <c r="A71" s="13" t="s">
        <v>107</v>
      </c>
      <c r="B71" s="27">
        <f>B48</f>
        <v>394</v>
      </c>
    </row>
    <row r="72" spans="1:2" x14ac:dyDescent="0.25">
      <c r="A72" s="13"/>
      <c r="B72" s="14"/>
    </row>
    <row r="73" spans="1:2" x14ac:dyDescent="0.25">
      <c r="A73" s="14" t="s">
        <v>113</v>
      </c>
      <c r="B73" s="72">
        <f>B70/B71</f>
        <v>0.66751269035533023</v>
      </c>
    </row>
    <row r="74" spans="1:2" ht="11" customHeight="1" x14ac:dyDescent="0.25">
      <c r="A74" s="15"/>
      <c r="B74" s="39"/>
    </row>
    <row r="75" spans="1:2" ht="11" customHeight="1" x14ac:dyDescent="0.25">
      <c r="A75" s="12"/>
      <c r="B75" s="40"/>
    </row>
    <row r="76" spans="1:2" x14ac:dyDescent="0.25">
      <c r="A76" s="13" t="s">
        <v>108</v>
      </c>
      <c r="B76" s="17">
        <f>B70-(1-B2)*'Données initiales Cible'!D122</f>
        <v>260.90000000000009</v>
      </c>
    </row>
    <row r="77" spans="1:2" x14ac:dyDescent="0.25">
      <c r="A77" s="13" t="s">
        <v>109</v>
      </c>
      <c r="B77" s="17">
        <f>B48-(1-B2)*'Données initiales Cible'!B74</f>
        <v>365.8</v>
      </c>
    </row>
    <row r="78" spans="1:2" x14ac:dyDescent="0.25">
      <c r="A78" s="13"/>
      <c r="B78" s="14"/>
    </row>
    <row r="79" spans="1:2" x14ac:dyDescent="0.25">
      <c r="A79" s="14" t="s">
        <v>110</v>
      </c>
      <c r="B79" s="72">
        <f>B76/B77</f>
        <v>0.71323127392017516</v>
      </c>
    </row>
    <row r="80" spans="1:2" ht="11" customHeight="1" x14ac:dyDescent="0.25">
      <c r="A80" s="15"/>
      <c r="B80" s="39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11F99F-25C0-1C46-B1DB-DB9DA77856FC}">
  <dimension ref="A1:H82"/>
  <sheetViews>
    <sheetView showGridLines="0" zoomScale="140" zoomScaleNormal="140" workbookViewId="0">
      <selection activeCell="A2" sqref="A2"/>
    </sheetView>
  </sheetViews>
  <sheetFormatPr baseColWidth="10" defaultRowHeight="19" x14ac:dyDescent="0.25"/>
  <cols>
    <col min="1" max="1" width="46.33203125" style="29" customWidth="1"/>
    <col min="2" max="4" width="14.33203125" style="29" customWidth="1"/>
    <col min="5" max="5" width="48" style="29" customWidth="1"/>
    <col min="6" max="8" width="14.5" style="29" customWidth="1"/>
    <col min="9" max="16384" width="10.83203125" style="29"/>
  </cols>
  <sheetData>
    <row r="1" spans="1:8" x14ac:dyDescent="0.25">
      <c r="A1" s="12"/>
      <c r="B1" s="12"/>
    </row>
    <row r="2" spans="1:8" x14ac:dyDescent="0.25">
      <c r="A2" s="6" t="s">
        <v>112</v>
      </c>
      <c r="B2" s="16">
        <v>0.7</v>
      </c>
    </row>
    <row r="3" spans="1:8" x14ac:dyDescent="0.25">
      <c r="A3" s="13"/>
      <c r="B3" s="13"/>
    </row>
    <row r="4" spans="1:8" x14ac:dyDescent="0.25">
      <c r="A4" s="13" t="s">
        <v>58</v>
      </c>
      <c r="B4" s="17">
        <f>B2*'Données acquisition'!B2</f>
        <v>210</v>
      </c>
    </row>
    <row r="5" spans="1:8" x14ac:dyDescent="0.25">
      <c r="A5" s="13"/>
      <c r="B5" s="13"/>
    </row>
    <row r="6" spans="1:8" x14ac:dyDescent="0.25">
      <c r="A6" s="76" t="s">
        <v>71</v>
      </c>
      <c r="B6" s="77">
        <f>'Données acquisition'!B2-'Données initiales Cible'!D9</f>
        <v>240</v>
      </c>
    </row>
    <row r="7" spans="1:8" x14ac:dyDescent="0.25">
      <c r="A7" s="13"/>
      <c r="B7" s="14"/>
    </row>
    <row r="8" spans="1:8" x14ac:dyDescent="0.25">
      <c r="A8" s="13" t="s">
        <v>72</v>
      </c>
      <c r="B8" s="14"/>
    </row>
    <row r="9" spans="1:8" x14ac:dyDescent="0.25">
      <c r="A9" s="13" t="s">
        <v>73</v>
      </c>
      <c r="B9" s="14">
        <v>90</v>
      </c>
    </row>
    <row r="10" spans="1:8" x14ac:dyDescent="0.25">
      <c r="A10" s="13" t="s">
        <v>74</v>
      </c>
      <c r="B10" s="14">
        <f>B6-B9</f>
        <v>150</v>
      </c>
    </row>
    <row r="11" spans="1:8" x14ac:dyDescent="0.25">
      <c r="A11" s="13"/>
      <c r="B11" s="14"/>
    </row>
    <row r="12" spans="1:8" x14ac:dyDescent="0.25">
      <c r="A12" s="74" t="s">
        <v>119</v>
      </c>
      <c r="B12" s="75">
        <v>40</v>
      </c>
    </row>
    <row r="13" spans="1:8" x14ac:dyDescent="0.25">
      <c r="A13" s="15"/>
      <c r="B13" s="15"/>
    </row>
    <row r="16" spans="1:8" ht="11" customHeight="1" x14ac:dyDescent="0.25">
      <c r="A16" s="12"/>
      <c r="B16" s="12"/>
      <c r="C16" s="56"/>
      <c r="D16" s="56"/>
      <c r="E16" s="12"/>
      <c r="F16" s="12"/>
      <c r="G16" s="12"/>
      <c r="H16" s="12"/>
    </row>
    <row r="17" spans="1:8" x14ac:dyDescent="0.25">
      <c r="A17" s="8" t="s">
        <v>14</v>
      </c>
      <c r="B17" s="8" t="s">
        <v>63</v>
      </c>
      <c r="C17" s="8" t="s">
        <v>66</v>
      </c>
      <c r="D17" s="8" t="s">
        <v>65</v>
      </c>
      <c r="E17" s="8" t="s">
        <v>15</v>
      </c>
      <c r="F17" s="8" t="str">
        <f>B17</f>
        <v>31/12/N</v>
      </c>
      <c r="G17" s="8" t="str">
        <f t="shared" ref="G17:H17" si="0">C17</f>
        <v>01/01/N+1</v>
      </c>
      <c r="H17" s="8" t="str">
        <f t="shared" si="0"/>
        <v>31/12/N+1</v>
      </c>
    </row>
    <row r="18" spans="1:8" ht="11" customHeight="1" x14ac:dyDescent="0.25">
      <c r="A18" s="15"/>
      <c r="B18" s="15"/>
      <c r="C18" s="11"/>
      <c r="D18" s="11"/>
      <c r="E18" s="13"/>
      <c r="F18" s="15"/>
      <c r="G18" s="15"/>
      <c r="H18" s="15"/>
    </row>
    <row r="19" spans="1:8" ht="11" customHeight="1" x14ac:dyDescent="0.25">
      <c r="A19" s="12"/>
      <c r="B19" s="12"/>
      <c r="C19" s="12"/>
      <c r="D19" s="12"/>
      <c r="E19" s="38"/>
      <c r="F19" s="36"/>
      <c r="G19" s="12"/>
      <c r="H19" s="12"/>
    </row>
    <row r="20" spans="1:8" x14ac:dyDescent="0.25">
      <c r="A20" s="13"/>
      <c r="B20" s="13"/>
      <c r="C20" s="13"/>
      <c r="D20" s="13"/>
      <c r="E20" s="34" t="s">
        <v>13</v>
      </c>
      <c r="F20" s="27">
        <f>'Données initiales Acquéreur'!D5</f>
        <v>100</v>
      </c>
      <c r="G20" s="27">
        <f>F20</f>
        <v>100</v>
      </c>
      <c r="H20" s="27">
        <f>G20</f>
        <v>100</v>
      </c>
    </row>
    <row r="21" spans="1:8" x14ac:dyDescent="0.25">
      <c r="A21" s="13" t="s">
        <v>1</v>
      </c>
      <c r="B21" s="27">
        <f>'Données initiales Acquéreur'!B6</f>
        <v>1000</v>
      </c>
      <c r="C21" s="27">
        <f>B21+'Données initiales Cible'!B6</f>
        <v>1100</v>
      </c>
      <c r="D21" s="27">
        <f>'Données initiales Acquéreur'!B94+'Données initiales Cible'!B97</f>
        <v>1315</v>
      </c>
      <c r="E21" s="34" t="s">
        <v>16</v>
      </c>
      <c r="F21" s="27">
        <f>'Données initiales Acquéreur'!D6</f>
        <v>200</v>
      </c>
      <c r="G21" s="27">
        <f t="shared" ref="G21:H22" si="1">F21</f>
        <v>200</v>
      </c>
      <c r="H21" s="27">
        <f t="shared" si="1"/>
        <v>200</v>
      </c>
    </row>
    <row r="22" spans="1:8" x14ac:dyDescent="0.25">
      <c r="A22" s="15" t="s">
        <v>2</v>
      </c>
      <c r="B22" s="30">
        <f>'Données initiales Acquéreur'!B7</f>
        <v>-200</v>
      </c>
      <c r="C22" s="30">
        <f>B22+'Données initiales Cible'!B7</f>
        <v>-230</v>
      </c>
      <c r="D22" s="30">
        <f>'Données initiales Acquéreur'!B95+'Données initiales Cible'!B98</f>
        <v>-414</v>
      </c>
      <c r="E22" s="35" t="s">
        <v>17</v>
      </c>
      <c r="F22" s="30">
        <f>'Données initiales Acquéreur'!D7</f>
        <v>600</v>
      </c>
      <c r="G22" s="30">
        <f t="shared" si="1"/>
        <v>600</v>
      </c>
      <c r="H22" s="65">
        <f>G22+B65-B12</f>
        <v>674</v>
      </c>
    </row>
    <row r="23" spans="1:8" ht="11" customHeight="1" x14ac:dyDescent="0.25">
      <c r="A23" s="12"/>
      <c r="B23" s="31"/>
      <c r="C23" s="40"/>
      <c r="D23" s="40"/>
      <c r="E23" s="36"/>
      <c r="F23" s="31"/>
      <c r="G23" s="40"/>
      <c r="H23" s="66"/>
    </row>
    <row r="24" spans="1:8" x14ac:dyDescent="0.25">
      <c r="A24" s="13" t="s">
        <v>3</v>
      </c>
      <c r="B24" s="27">
        <f>B21+B22</f>
        <v>800</v>
      </c>
      <c r="C24" s="27">
        <f>C21+C22</f>
        <v>870</v>
      </c>
      <c r="D24" s="27">
        <f>D21+D22</f>
        <v>901</v>
      </c>
      <c r="E24" s="28" t="s">
        <v>79</v>
      </c>
      <c r="F24" s="27">
        <f>SUM(F20:F22)</f>
        <v>900</v>
      </c>
      <c r="G24" s="27">
        <f>SUM(G20:G22)</f>
        <v>900</v>
      </c>
      <c r="H24" s="53">
        <f>SUM(H20:H22)</f>
        <v>974</v>
      </c>
    </row>
    <row r="25" spans="1:8" ht="11" customHeight="1" x14ac:dyDescent="0.25">
      <c r="A25" s="13"/>
      <c r="B25" s="13"/>
      <c r="C25" s="13"/>
      <c r="D25" s="13"/>
      <c r="E25" s="28"/>
      <c r="F25" s="27"/>
      <c r="G25" s="14"/>
      <c r="H25" s="53"/>
    </row>
    <row r="26" spans="1:8" x14ac:dyDescent="0.25">
      <c r="A26" s="13" t="s">
        <v>5</v>
      </c>
      <c r="B26" s="67">
        <v>0</v>
      </c>
      <c r="C26" s="67">
        <f>B6</f>
        <v>240</v>
      </c>
      <c r="D26" s="67">
        <f>C26</f>
        <v>240</v>
      </c>
      <c r="E26" s="68" t="s">
        <v>81</v>
      </c>
      <c r="F26" s="60" t="s">
        <v>82</v>
      </c>
      <c r="G26" s="60">
        <f>(1-$B2)*'Données acquisition'!$B2</f>
        <v>90.000000000000014</v>
      </c>
      <c r="H26" s="69">
        <f>G26+B64-(1-B2)*'Données initiales Cible'!B88</f>
        <v>96.000000000000014</v>
      </c>
    </row>
    <row r="27" spans="1:8" ht="11" customHeight="1" x14ac:dyDescent="0.25">
      <c r="A27" s="13"/>
      <c r="B27" s="13"/>
      <c r="C27" s="13"/>
      <c r="D27" s="13"/>
      <c r="E27" s="13"/>
      <c r="F27" s="14"/>
      <c r="G27" s="14"/>
      <c r="H27" s="14"/>
    </row>
    <row r="28" spans="1:8" x14ac:dyDescent="0.25">
      <c r="A28" s="13" t="s">
        <v>4</v>
      </c>
      <c r="B28" s="27">
        <v>0</v>
      </c>
      <c r="C28" s="17">
        <v>0</v>
      </c>
      <c r="D28" s="17">
        <v>0</v>
      </c>
      <c r="E28" s="13" t="s">
        <v>80</v>
      </c>
      <c r="F28" s="27">
        <f>F24</f>
        <v>900</v>
      </c>
      <c r="G28" s="27">
        <f t="shared" ref="G28:H28" si="2">G24+G26</f>
        <v>990</v>
      </c>
      <c r="H28" s="27">
        <f t="shared" si="2"/>
        <v>1070</v>
      </c>
    </row>
    <row r="29" spans="1:8" ht="11" customHeight="1" x14ac:dyDescent="0.25">
      <c r="A29" s="13"/>
      <c r="B29" s="27"/>
      <c r="C29" s="14"/>
      <c r="D29" s="14"/>
      <c r="E29" s="13"/>
      <c r="F29" s="14"/>
      <c r="G29" s="14"/>
      <c r="H29" s="14"/>
    </row>
    <row r="30" spans="1:8" x14ac:dyDescent="0.25">
      <c r="A30" s="13"/>
      <c r="B30" s="13"/>
      <c r="C30" s="13"/>
      <c r="D30" s="13"/>
      <c r="E30" s="28" t="s">
        <v>19</v>
      </c>
      <c r="F30" s="27">
        <f>'Données initiales Acquéreur'!D11</f>
        <v>400</v>
      </c>
      <c r="G30" s="27">
        <f>F30+'Données initiales Cible'!D11</f>
        <v>440</v>
      </c>
      <c r="H30" s="27">
        <f>G30</f>
        <v>440</v>
      </c>
    </row>
    <row r="31" spans="1:8" x14ac:dyDescent="0.25">
      <c r="A31" s="13"/>
      <c r="B31" s="13"/>
      <c r="C31" s="13"/>
      <c r="D31" s="13"/>
      <c r="E31" s="7"/>
      <c r="F31" s="23"/>
      <c r="G31" s="14"/>
      <c r="H31" s="14"/>
    </row>
    <row r="32" spans="1:8" x14ac:dyDescent="0.25">
      <c r="A32" s="6" t="s">
        <v>6</v>
      </c>
      <c r="B32" s="23">
        <f>B24+B26+B28</f>
        <v>800</v>
      </c>
      <c r="C32" s="23">
        <f>C24+C26+C28</f>
        <v>1110</v>
      </c>
      <c r="D32" s="23">
        <f>D24+D26+D28</f>
        <v>1141</v>
      </c>
      <c r="E32" s="7" t="s">
        <v>20</v>
      </c>
      <c r="F32" s="23">
        <f>F24+F30</f>
        <v>1300</v>
      </c>
      <c r="G32" s="23">
        <f>G28+G30</f>
        <v>1430</v>
      </c>
      <c r="H32" s="23">
        <f>H28+H30</f>
        <v>1510</v>
      </c>
    </row>
    <row r="33" spans="1:8" x14ac:dyDescent="0.25">
      <c r="A33" s="13"/>
      <c r="B33" s="27"/>
      <c r="C33" s="14"/>
      <c r="D33" s="14"/>
      <c r="E33" s="28"/>
      <c r="F33" s="27"/>
      <c r="G33" s="14"/>
      <c r="H33" s="14"/>
    </row>
    <row r="34" spans="1:8" x14ac:dyDescent="0.25">
      <c r="A34" s="13" t="s">
        <v>7</v>
      </c>
      <c r="B34" s="27">
        <f>'Données initiales Acquéreur'!B15</f>
        <v>200</v>
      </c>
      <c r="C34" s="27">
        <f>B34+'Données initiales Cible'!B15</f>
        <v>210</v>
      </c>
      <c r="D34" s="27">
        <f>'Données initiales Acquéreur'!B103+'Données initiales Cible'!B106</f>
        <v>232.00000000000003</v>
      </c>
      <c r="E34" s="13"/>
      <c r="F34" s="13"/>
      <c r="G34" s="13"/>
      <c r="H34" s="13"/>
    </row>
    <row r="35" spans="1:8" x14ac:dyDescent="0.25">
      <c r="A35" s="13" t="s">
        <v>8</v>
      </c>
      <c r="B35" s="27">
        <f>'Données initiales Acquéreur'!B16</f>
        <v>100</v>
      </c>
      <c r="C35" s="27">
        <f>B35+'Données initiales Cible'!B16</f>
        <v>115</v>
      </c>
      <c r="D35" s="27">
        <f>'Données initiales Acquéreur'!B104+'Données initiales Cible'!B107</f>
        <v>128</v>
      </c>
      <c r="E35" s="28" t="s">
        <v>21</v>
      </c>
      <c r="F35" s="27">
        <f>'Données initiales Acquéreur'!D16</f>
        <v>200</v>
      </c>
      <c r="G35" s="27">
        <f>F35+'Données initiales Cible'!D16</f>
        <v>240</v>
      </c>
      <c r="H35" s="27">
        <f>'Acquisition 70% avec dividendes'!G35</f>
        <v>240</v>
      </c>
    </row>
    <row r="36" spans="1:8" x14ac:dyDescent="0.25">
      <c r="A36" s="13" t="s">
        <v>9</v>
      </c>
      <c r="B36" s="27">
        <f>'Données initiales Acquéreur'!B17</f>
        <v>200</v>
      </c>
      <c r="C36" s="27">
        <f>B36+'Données initiales Cible'!B17</f>
        <v>215</v>
      </c>
      <c r="D36" s="27">
        <f>'Données initiales Acquéreur'!B105+'Données initiales Cible'!B108</f>
        <v>238.00000000000003</v>
      </c>
      <c r="E36" s="28" t="s">
        <v>25</v>
      </c>
      <c r="F36" s="27">
        <f>'Données initiales Acquéreur'!D17</f>
        <v>150</v>
      </c>
      <c r="G36" s="27">
        <f>F36+'Données initiales Cible'!D17</f>
        <v>175</v>
      </c>
      <c r="H36" s="27">
        <f>'Données initiales Acquéreur'!D105+'Données initiales Cible'!D108</f>
        <v>195</v>
      </c>
    </row>
    <row r="37" spans="1:8" x14ac:dyDescent="0.25">
      <c r="A37" s="13" t="s">
        <v>10</v>
      </c>
      <c r="B37" s="57">
        <f>'Données initiales Acquéreur'!B18</f>
        <v>500</v>
      </c>
      <c r="C37" s="57">
        <f>B37-B4+'Données initiales Cible'!B18</f>
        <v>350</v>
      </c>
      <c r="D37" s="63">
        <f>C37+F65</f>
        <v>376.99999999999989</v>
      </c>
      <c r="E37" s="28" t="s">
        <v>22</v>
      </c>
      <c r="F37" s="27">
        <f>'Données initiales Acquéreur'!D18</f>
        <v>150</v>
      </c>
      <c r="G37" s="27">
        <f>F37+'Données initiales Cible'!D18</f>
        <v>155</v>
      </c>
      <c r="H37" s="27">
        <f>'Données initiales Acquéreur'!D106+'Données initiales Cible'!D109</f>
        <v>171</v>
      </c>
    </row>
    <row r="38" spans="1:8" x14ac:dyDescent="0.25">
      <c r="A38" s="13"/>
      <c r="B38" s="27"/>
      <c r="C38" s="14"/>
      <c r="D38" s="14"/>
      <c r="E38" s="28"/>
      <c r="F38" s="27"/>
      <c r="G38" s="14"/>
      <c r="H38" s="14"/>
    </row>
    <row r="39" spans="1:8" x14ac:dyDescent="0.25">
      <c r="A39" s="6" t="s">
        <v>11</v>
      </c>
      <c r="B39" s="23">
        <f>SUM(B34:B37)</f>
        <v>1000</v>
      </c>
      <c r="C39" s="23">
        <f>SUM(C34:C37)</f>
        <v>890</v>
      </c>
      <c r="D39" s="23">
        <f>SUM(D34:D37)</f>
        <v>974.99999999999989</v>
      </c>
      <c r="E39" s="6" t="s">
        <v>23</v>
      </c>
      <c r="F39" s="23">
        <f>SUM(F35:F37)</f>
        <v>500</v>
      </c>
      <c r="G39" s="23">
        <f>SUM(G35:G37)</f>
        <v>570</v>
      </c>
      <c r="H39" s="23">
        <f>SUM(H35:H37)</f>
        <v>606</v>
      </c>
    </row>
    <row r="40" spans="1:8" x14ac:dyDescent="0.25">
      <c r="A40" s="13"/>
      <c r="B40" s="27"/>
      <c r="C40" s="14"/>
      <c r="D40" s="14"/>
      <c r="E40" s="7"/>
      <c r="F40" s="23"/>
      <c r="G40" s="14"/>
      <c r="H40" s="14"/>
    </row>
    <row r="41" spans="1:8" x14ac:dyDescent="0.25">
      <c r="A41" s="6" t="s">
        <v>12</v>
      </c>
      <c r="B41" s="23">
        <f>B32+B39</f>
        <v>1800</v>
      </c>
      <c r="C41" s="23">
        <f>C32+C39</f>
        <v>2000</v>
      </c>
      <c r="D41" s="23">
        <f>D32+D39</f>
        <v>2116</v>
      </c>
      <c r="E41" s="6" t="s">
        <v>24</v>
      </c>
      <c r="F41" s="23">
        <f>F32+F39</f>
        <v>1800</v>
      </c>
      <c r="G41" s="23">
        <f>G32+G39</f>
        <v>2000</v>
      </c>
      <c r="H41" s="23">
        <f>H32+H39</f>
        <v>2116</v>
      </c>
    </row>
    <row r="42" spans="1:8" ht="11" customHeight="1" x14ac:dyDescent="0.25">
      <c r="A42" s="15"/>
      <c r="B42" s="15"/>
      <c r="C42" s="15"/>
      <c r="D42" s="15"/>
      <c r="E42" s="9"/>
      <c r="F42" s="9"/>
      <c r="G42" s="15"/>
      <c r="H42" s="15"/>
    </row>
    <row r="44" spans="1:8" ht="11" customHeight="1" x14ac:dyDescent="0.25">
      <c r="A44" s="12"/>
      <c r="B44" s="40"/>
      <c r="E44" s="12"/>
      <c r="F44" s="40"/>
    </row>
    <row r="45" spans="1:8" x14ac:dyDescent="0.25">
      <c r="A45" s="8" t="s">
        <v>33</v>
      </c>
      <c r="B45" s="8" t="s">
        <v>41</v>
      </c>
      <c r="E45" s="8" t="s">
        <v>43</v>
      </c>
      <c r="F45" s="8" t="s">
        <v>41</v>
      </c>
    </row>
    <row r="46" spans="1:8" ht="11" customHeight="1" x14ac:dyDescent="0.25">
      <c r="A46" s="10"/>
      <c r="B46" s="11"/>
      <c r="E46" s="10"/>
      <c r="F46" s="11"/>
    </row>
    <row r="47" spans="1:8" x14ac:dyDescent="0.25">
      <c r="A47" s="12"/>
      <c r="B47" s="40"/>
      <c r="E47" s="12"/>
      <c r="F47" s="12"/>
    </row>
    <row r="48" spans="1:8" x14ac:dyDescent="0.25">
      <c r="A48" s="13" t="s">
        <v>26</v>
      </c>
      <c r="B48" s="27">
        <f>'Données initiales Acquéreur'!B71+'Données initiales Cible'!B72</f>
        <v>1400</v>
      </c>
      <c r="E48" s="13" t="s">
        <v>27</v>
      </c>
      <c r="F48" s="27">
        <f>B50</f>
        <v>394</v>
      </c>
    </row>
    <row r="49" spans="1:6" x14ac:dyDescent="0.25">
      <c r="A49" s="13"/>
      <c r="B49" s="27"/>
      <c r="E49" s="13" t="s">
        <v>36</v>
      </c>
      <c r="F49" s="27">
        <f>B56</f>
        <v>-34</v>
      </c>
    </row>
    <row r="50" spans="1:6" x14ac:dyDescent="0.25">
      <c r="A50" s="13" t="s">
        <v>27</v>
      </c>
      <c r="B50" s="27">
        <f>'Données initiales Acquéreur'!B73+'Données initiales Cible'!B74</f>
        <v>394</v>
      </c>
      <c r="E50" s="13" t="s">
        <v>38</v>
      </c>
      <c r="F50" s="27">
        <f>B60</f>
        <v>-44</v>
      </c>
    </row>
    <row r="51" spans="1:6" x14ac:dyDescent="0.25">
      <c r="A51" s="13"/>
      <c r="B51" s="13"/>
      <c r="E51" s="13"/>
      <c r="F51" s="14"/>
    </row>
    <row r="52" spans="1:6" x14ac:dyDescent="0.25">
      <c r="A52" s="15" t="s">
        <v>34</v>
      </c>
      <c r="B52" s="30">
        <f>'Données initiales Acquéreur'!B75+'Données initiales Cible'!B76</f>
        <v>-184</v>
      </c>
      <c r="D52" s="13"/>
      <c r="E52" s="13" t="s">
        <v>44</v>
      </c>
      <c r="F52" s="27">
        <f>SUM(F48:F50)</f>
        <v>316</v>
      </c>
    </row>
    <row r="53" spans="1:6" x14ac:dyDescent="0.25">
      <c r="A53" s="13"/>
      <c r="B53" s="27"/>
      <c r="E53" s="13"/>
      <c r="F53" s="14"/>
    </row>
    <row r="54" spans="1:6" x14ac:dyDescent="0.25">
      <c r="A54" s="13" t="s">
        <v>35</v>
      </c>
      <c r="B54" s="27">
        <f>B50+B52</f>
        <v>210</v>
      </c>
      <c r="E54" s="13" t="s">
        <v>45</v>
      </c>
      <c r="F54" s="27">
        <f>'Données initiales Acquéreur'!D77+'Données initiales Cible'!D78</f>
        <v>-22.000000000000114</v>
      </c>
    </row>
    <row r="55" spans="1:6" x14ac:dyDescent="0.25">
      <c r="A55" s="13"/>
      <c r="B55" s="13"/>
      <c r="E55" s="13"/>
      <c r="F55" s="14"/>
    </row>
    <row r="56" spans="1:6" x14ac:dyDescent="0.25">
      <c r="A56" s="15" t="s">
        <v>36</v>
      </c>
      <c r="B56" s="30">
        <f>'Données initiales Acquéreur'!B79+'Données initiales Cible'!B80</f>
        <v>-34</v>
      </c>
      <c r="E56" s="13" t="s">
        <v>46</v>
      </c>
      <c r="F56" s="27">
        <f>F52+F54</f>
        <v>293.99999999999989</v>
      </c>
    </row>
    <row r="57" spans="1:6" x14ac:dyDescent="0.25">
      <c r="A57" s="13"/>
      <c r="B57" s="27"/>
      <c r="E57" s="13"/>
      <c r="F57" s="14"/>
    </row>
    <row r="58" spans="1:6" x14ac:dyDescent="0.25">
      <c r="A58" s="13" t="s">
        <v>37</v>
      </c>
      <c r="B58" s="27">
        <f>B54+B56</f>
        <v>176</v>
      </c>
      <c r="E58" s="13" t="s">
        <v>47</v>
      </c>
      <c r="F58" s="27">
        <f>+'Données initiales Acquéreur'!D81+'Données initiales Cible'!D82</f>
        <v>-215</v>
      </c>
    </row>
    <row r="59" spans="1:6" x14ac:dyDescent="0.25">
      <c r="A59" s="13"/>
      <c r="B59" s="13"/>
      <c r="E59" s="13"/>
      <c r="F59" s="13"/>
    </row>
    <row r="60" spans="1:6" x14ac:dyDescent="0.25">
      <c r="A60" s="15" t="s">
        <v>38</v>
      </c>
      <c r="B60" s="30">
        <f>'Données initiales Acquéreur'!B83+'Données initiales Cible'!B84</f>
        <v>-44</v>
      </c>
      <c r="E60" s="13" t="s">
        <v>48</v>
      </c>
      <c r="F60" s="27">
        <f>F56+F58</f>
        <v>78.999999999999886</v>
      </c>
    </row>
    <row r="61" spans="1:6" x14ac:dyDescent="0.25">
      <c r="A61" s="12"/>
      <c r="B61" s="31"/>
      <c r="E61" s="13"/>
      <c r="F61" s="14"/>
    </row>
    <row r="62" spans="1:6" x14ac:dyDescent="0.25">
      <c r="A62" s="13" t="s">
        <v>76</v>
      </c>
      <c r="B62" s="27">
        <f>B58+B60</f>
        <v>132</v>
      </c>
      <c r="E62" s="64" t="s">
        <v>120</v>
      </c>
      <c r="F62" s="63">
        <f>-B12</f>
        <v>-40</v>
      </c>
    </row>
    <row r="63" spans="1:6" x14ac:dyDescent="0.25">
      <c r="A63" s="13"/>
      <c r="B63" s="14"/>
      <c r="E63" s="64" t="s">
        <v>83</v>
      </c>
      <c r="F63" s="63">
        <f>-(1-B2)*'Données initiales Cible'!B88</f>
        <v>-12.000000000000002</v>
      </c>
    </row>
    <row r="64" spans="1:6" x14ac:dyDescent="0.25">
      <c r="A64" s="64" t="s">
        <v>77</v>
      </c>
      <c r="B64" s="70">
        <f>(1-B2)*'Données initiales Cible'!B86</f>
        <v>18.000000000000004</v>
      </c>
      <c r="E64" s="13"/>
      <c r="F64" s="14"/>
    </row>
    <row r="65" spans="1:6" x14ac:dyDescent="0.25">
      <c r="A65" s="64" t="s">
        <v>78</v>
      </c>
      <c r="B65" s="63">
        <f>B62-B64</f>
        <v>114</v>
      </c>
      <c r="E65" s="13" t="s">
        <v>49</v>
      </c>
      <c r="F65" s="53">
        <f>F60+F63+F62</f>
        <v>26.999999999999886</v>
      </c>
    </row>
    <row r="66" spans="1:6" ht="11" customHeight="1" x14ac:dyDescent="0.25">
      <c r="A66" s="15"/>
      <c r="B66" s="15"/>
      <c r="E66" s="15"/>
      <c r="F66" s="15"/>
    </row>
    <row r="68" spans="1:6" ht="11" customHeight="1" x14ac:dyDescent="0.25">
      <c r="A68" s="43"/>
      <c r="B68" s="38"/>
    </row>
    <row r="69" spans="1:6" ht="21" x14ac:dyDescent="0.25">
      <c r="A69" s="73" t="s">
        <v>111</v>
      </c>
      <c r="B69" s="71"/>
    </row>
    <row r="70" spans="1:6" ht="11" customHeight="1" x14ac:dyDescent="0.25">
      <c r="A70" s="45"/>
      <c r="B70" s="71"/>
    </row>
    <row r="71" spans="1:6" ht="11" customHeight="1" x14ac:dyDescent="0.25">
      <c r="A71" s="12"/>
      <c r="B71" s="40"/>
    </row>
    <row r="72" spans="1:6" x14ac:dyDescent="0.25">
      <c r="A72" s="13" t="s">
        <v>106</v>
      </c>
      <c r="B72" s="27">
        <f>H30+H35-D37</f>
        <v>303.00000000000011</v>
      </c>
    </row>
    <row r="73" spans="1:6" x14ac:dyDescent="0.25">
      <c r="A73" s="13" t="s">
        <v>107</v>
      </c>
      <c r="B73" s="27">
        <f>B50</f>
        <v>394</v>
      </c>
    </row>
    <row r="74" spans="1:6" x14ac:dyDescent="0.25">
      <c r="A74" s="13"/>
      <c r="B74" s="14"/>
    </row>
    <row r="75" spans="1:6" x14ac:dyDescent="0.25">
      <c r="A75" s="14" t="s">
        <v>113</v>
      </c>
      <c r="B75" s="72">
        <f>B72/B73</f>
        <v>0.76903553299492411</v>
      </c>
    </row>
    <row r="76" spans="1:6" ht="11" customHeight="1" x14ac:dyDescent="0.25">
      <c r="A76" s="15"/>
      <c r="B76" s="39"/>
    </row>
    <row r="77" spans="1:6" ht="11" customHeight="1" x14ac:dyDescent="0.25">
      <c r="A77" s="12"/>
      <c r="B77" s="40"/>
    </row>
    <row r="78" spans="1:6" x14ac:dyDescent="0.25">
      <c r="A78" s="13" t="s">
        <v>108</v>
      </c>
      <c r="B78" s="17">
        <f>B72-(1-B2)*'Données initiales Cible'!D122</f>
        <v>300.90000000000009</v>
      </c>
    </row>
    <row r="79" spans="1:6" x14ac:dyDescent="0.25">
      <c r="A79" s="13" t="s">
        <v>109</v>
      </c>
      <c r="B79" s="17">
        <f>B50-(1-B2)*'Données initiales Cible'!B74</f>
        <v>365.8</v>
      </c>
    </row>
    <row r="80" spans="1:6" x14ac:dyDescent="0.25">
      <c r="A80" s="13"/>
      <c r="B80" s="14"/>
    </row>
    <row r="81" spans="1:2" x14ac:dyDescent="0.25">
      <c r="A81" s="14" t="s">
        <v>110</v>
      </c>
      <c r="B81" s="72">
        <f>B78/B79</f>
        <v>0.82258064516129059</v>
      </c>
    </row>
    <row r="82" spans="1:2" ht="11" customHeight="1" x14ac:dyDescent="0.25">
      <c r="A82" s="15"/>
      <c r="B82" s="3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2</vt:i4>
      </vt:variant>
    </vt:vector>
  </HeadingPairs>
  <TitlesOfParts>
    <vt:vector size="10" baseType="lpstr">
      <vt:lpstr>Données initiales Acquéreur</vt:lpstr>
      <vt:lpstr>Données initiales Cible</vt:lpstr>
      <vt:lpstr>Données acquisition</vt:lpstr>
      <vt:lpstr>Investissement financier</vt:lpstr>
      <vt:lpstr>Mise en équivalence</vt:lpstr>
      <vt:lpstr>Acquisition 100%</vt:lpstr>
      <vt:lpstr>Acquisition 70%</vt:lpstr>
      <vt:lpstr>Acquisition 70% avec dividendes</vt:lpstr>
      <vt:lpstr>gbfra</vt:lpstr>
      <vt:lpstr>gbfrc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Dominique Jacquet</dc:creator>
  <cp:lastModifiedBy>Dominique Jacquet</cp:lastModifiedBy>
  <dcterms:created xsi:type="dcterms:W3CDTF">2023-01-25T10:04:00Z</dcterms:created>
  <dcterms:modified xsi:type="dcterms:W3CDTF">2023-08-08T07:08:42Z</dcterms:modified>
</cp:coreProperties>
</file>