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Ecademy/Cours en ligne - Consolidation/Consolidation EN/"/>
    </mc:Choice>
  </mc:AlternateContent>
  <xr:revisionPtr revIDLastSave="0" documentId="13_ncr:1_{066B324A-ADDF-FB47-A524-BB8E1A5BFB44}" xr6:coauthVersionLast="47" xr6:coauthVersionMax="47" xr10:uidLastSave="{00000000-0000-0000-0000-000000000000}"/>
  <bookViews>
    <workbookView xWindow="1460" yWindow="700" windowWidth="25580" windowHeight="15380" xr2:uid="{6826690D-18A5-3945-B359-57918F459FA3}"/>
  </bookViews>
  <sheets>
    <sheet name="Initial data Investor" sheetId="1" r:id="rId1"/>
    <sheet name="Initial data Target" sheetId="3" r:id="rId2"/>
    <sheet name="Investment data" sheetId="2" r:id="rId3"/>
    <sheet name="Financial investment" sheetId="4" r:id="rId4"/>
    <sheet name="Equity method" sheetId="5" r:id="rId5"/>
    <sheet name="Acquisition 100%" sheetId="6" r:id="rId6"/>
    <sheet name="Acquisition 70%" sheetId="7" r:id="rId7"/>
    <sheet name="Acquisition 70% with dividend" sheetId="8" r:id="rId8"/>
  </sheets>
  <definedNames>
    <definedName name="gbfra">'Initial data Investor'!$B$55</definedName>
    <definedName name="gbfrc">'Initial data Target'!$B$55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F65" i="8"/>
  <c r="H22" i="8"/>
  <c r="F62" i="8"/>
  <c r="B64" i="8" l="1"/>
  <c r="F63" i="8"/>
  <c r="B60" i="8"/>
  <c r="F50" i="8" s="1"/>
  <c r="F58" i="8"/>
  <c r="B56" i="8"/>
  <c r="F49" i="8" s="1"/>
  <c r="B52" i="8"/>
  <c r="B50" i="8"/>
  <c r="B79" i="8" s="1"/>
  <c r="F48" i="8"/>
  <c r="B48" i="8"/>
  <c r="F37" i="8"/>
  <c r="G37" i="8" s="1"/>
  <c r="B37" i="8"/>
  <c r="F36" i="8"/>
  <c r="B36" i="8"/>
  <c r="C36" i="8" s="1"/>
  <c r="F35" i="8"/>
  <c r="G35" i="8" s="1"/>
  <c r="B35" i="8"/>
  <c r="C35" i="8" s="1"/>
  <c r="B34" i="8"/>
  <c r="C34" i="8" s="1"/>
  <c r="F30" i="8"/>
  <c r="G30" i="8" s="1"/>
  <c r="H30" i="8" s="1"/>
  <c r="G26" i="8"/>
  <c r="H26" i="8" s="1"/>
  <c r="F22" i="8"/>
  <c r="G22" i="8" s="1"/>
  <c r="D22" i="8"/>
  <c r="B22" i="8"/>
  <c r="C22" i="8" s="1"/>
  <c r="F21" i="8"/>
  <c r="D21" i="8"/>
  <c r="D24" i="8" s="1"/>
  <c r="D32" i="8" s="1"/>
  <c r="B21" i="8"/>
  <c r="C21" i="8" s="1"/>
  <c r="C24" i="8" s="1"/>
  <c r="C32" i="8" s="1"/>
  <c r="F20" i="8"/>
  <c r="G20" i="8" s="1"/>
  <c r="H17" i="8"/>
  <c r="G17" i="8"/>
  <c r="F17" i="8"/>
  <c r="B6" i="8"/>
  <c r="C26" i="8" s="1"/>
  <c r="D26" i="8" s="1"/>
  <c r="B4" i="8"/>
  <c r="F24" i="8" l="1"/>
  <c r="C37" i="8"/>
  <c r="C39" i="8"/>
  <c r="C41" i="8" s="1"/>
  <c r="B54" i="8"/>
  <c r="B58" i="8" s="1"/>
  <c r="B62" i="8" s="1"/>
  <c r="B65" i="8" s="1"/>
  <c r="F52" i="8"/>
  <c r="F39" i="8"/>
  <c r="B24" i="8"/>
  <c r="B32" i="8" s="1"/>
  <c r="B39" i="8"/>
  <c r="B73" i="8"/>
  <c r="H20" i="8"/>
  <c r="H35" i="8"/>
  <c r="F32" i="8"/>
  <c r="F28" i="8"/>
  <c r="B10" i="8"/>
  <c r="G21" i="8"/>
  <c r="H21" i="8" s="1"/>
  <c r="G36" i="8"/>
  <c r="G39" i="8" s="1"/>
  <c r="B15" i="4"/>
  <c r="B16" i="4"/>
  <c r="B19" i="4"/>
  <c r="B20" i="4"/>
  <c r="B24" i="4"/>
  <c r="B25" i="4"/>
  <c r="B26" i="4"/>
  <c r="B27" i="4"/>
  <c r="B41" i="8" l="1"/>
  <c r="F41" i="8"/>
  <c r="G24" i="8"/>
  <c r="G28" i="8" s="1"/>
  <c r="G32" i="8" s="1"/>
  <c r="G41" i="8" s="1"/>
  <c r="H24" i="8"/>
  <c r="H28" i="8" s="1"/>
  <c r="H32" i="8" s="1"/>
  <c r="B29" i="4"/>
  <c r="B18" i="4"/>
  <c r="B22" i="4" s="1"/>
  <c r="B68" i="1"/>
  <c r="D68" i="1" s="1"/>
  <c r="F35" i="7" l="1"/>
  <c r="F34" i="7"/>
  <c r="F33" i="7"/>
  <c r="F28" i="7"/>
  <c r="F20" i="7"/>
  <c r="G20" i="7" s="1"/>
  <c r="F19" i="7"/>
  <c r="F18" i="7"/>
  <c r="B35" i="7"/>
  <c r="B34" i="7"/>
  <c r="B33" i="7"/>
  <c r="B32" i="7"/>
  <c r="B20" i="7"/>
  <c r="B19" i="7"/>
  <c r="F31" i="6"/>
  <c r="G31" i="6" s="1"/>
  <c r="F30" i="6"/>
  <c r="G30" i="6" s="1"/>
  <c r="F29" i="6"/>
  <c r="F24" i="6"/>
  <c r="G24" i="6" s="1"/>
  <c r="H24" i="6" s="1"/>
  <c r="F20" i="6"/>
  <c r="F19" i="6"/>
  <c r="F18" i="6"/>
  <c r="B30" i="6"/>
  <c r="B29" i="6"/>
  <c r="B28" i="6"/>
  <c r="B20" i="6"/>
  <c r="C20" i="6" s="1"/>
  <c r="B19" i="6"/>
  <c r="B22" i="6" s="1"/>
  <c r="B26" i="6" s="1"/>
  <c r="F27" i="5"/>
  <c r="G27" i="5" s="1"/>
  <c r="H27" i="5" s="1"/>
  <c r="F26" i="5"/>
  <c r="G26" i="5" s="1"/>
  <c r="H26" i="5" s="1"/>
  <c r="F25" i="5"/>
  <c r="G25" i="5" s="1"/>
  <c r="H25" i="5" s="1"/>
  <c r="F20" i="5"/>
  <c r="G20" i="5" s="1"/>
  <c r="H20" i="5" s="1"/>
  <c r="F16" i="5"/>
  <c r="G16" i="5" s="1"/>
  <c r="F15" i="5"/>
  <c r="G15" i="5" s="1"/>
  <c r="F14" i="5"/>
  <c r="B26" i="5"/>
  <c r="B25" i="5"/>
  <c r="B24" i="5"/>
  <c r="C24" i="5" s="1"/>
  <c r="D24" i="5" s="1"/>
  <c r="B16" i="5"/>
  <c r="B15" i="5"/>
  <c r="C25" i="5"/>
  <c r="D25" i="5" s="1"/>
  <c r="F27" i="4"/>
  <c r="G27" i="4" s="1"/>
  <c r="H27" i="4" s="1"/>
  <c r="F26" i="4"/>
  <c r="G26" i="4" s="1"/>
  <c r="H26" i="4" s="1"/>
  <c r="F25" i="4"/>
  <c r="G25" i="4" s="1"/>
  <c r="F20" i="4"/>
  <c r="G20" i="4" s="1"/>
  <c r="H20" i="4" s="1"/>
  <c r="F16" i="4"/>
  <c r="G16" i="4" s="1"/>
  <c r="F15" i="4"/>
  <c r="F14" i="4"/>
  <c r="C24" i="4"/>
  <c r="D24" i="4" s="1"/>
  <c r="C16" i="4"/>
  <c r="D109" i="3"/>
  <c r="D108" i="3"/>
  <c r="B108" i="3"/>
  <c r="B107" i="3"/>
  <c r="B106" i="3"/>
  <c r="D106" i="1"/>
  <c r="D105" i="1"/>
  <c r="B105" i="1"/>
  <c r="B104" i="1"/>
  <c r="B103" i="1"/>
  <c r="D34" i="8" s="1"/>
  <c r="D117" i="3"/>
  <c r="D44" i="3"/>
  <c r="B44" i="3"/>
  <c r="D32" i="3"/>
  <c r="B32" i="3"/>
  <c r="D39" i="3" s="1"/>
  <c r="D27" i="3"/>
  <c r="D114" i="1"/>
  <c r="D104" i="1"/>
  <c r="D131" i="1" s="1"/>
  <c r="D44" i="1"/>
  <c r="B44" i="1"/>
  <c r="D32" i="1"/>
  <c r="B32" i="1"/>
  <c r="D39" i="1" s="1"/>
  <c r="D27" i="1"/>
  <c r="F37" i="7"/>
  <c r="B37" i="7"/>
  <c r="G35" i="7"/>
  <c r="G34" i="7"/>
  <c r="C34" i="7"/>
  <c r="G33" i="7"/>
  <c r="H33" i="7" s="1"/>
  <c r="C33" i="7"/>
  <c r="C32" i="7"/>
  <c r="G28" i="7"/>
  <c r="H28" i="7" s="1"/>
  <c r="F22" i="7"/>
  <c r="F30" i="7" s="1"/>
  <c r="B22" i="7"/>
  <c r="B30" i="7" s="1"/>
  <c r="G19" i="7"/>
  <c r="H19" i="7" s="1"/>
  <c r="C20" i="7"/>
  <c r="G18" i="7"/>
  <c r="C19" i="7"/>
  <c r="H15" i="7"/>
  <c r="G15" i="7"/>
  <c r="F15" i="7"/>
  <c r="B4" i="7"/>
  <c r="C35" i="7" s="1"/>
  <c r="B74" i="3"/>
  <c r="B72" i="3"/>
  <c r="G29" i="6"/>
  <c r="H29" i="6" s="1"/>
  <c r="C30" i="6"/>
  <c r="C29" i="6"/>
  <c r="C28" i="6"/>
  <c r="C19" i="6"/>
  <c r="F33" i="6"/>
  <c r="G19" i="6"/>
  <c r="H19" i="6" s="1"/>
  <c r="G18" i="6"/>
  <c r="H15" i="6"/>
  <c r="G15" i="6"/>
  <c r="F15" i="6"/>
  <c r="B4" i="6"/>
  <c r="C31" i="6" s="1"/>
  <c r="F48" i="5"/>
  <c r="B48" i="5"/>
  <c r="B38" i="5"/>
  <c r="F29" i="5"/>
  <c r="B18" i="5"/>
  <c r="B22" i="5" s="1"/>
  <c r="C16" i="5"/>
  <c r="G14" i="5"/>
  <c r="H14" i="5" s="1"/>
  <c r="C15" i="5"/>
  <c r="H11" i="5"/>
  <c r="G11" i="5"/>
  <c r="F11" i="5"/>
  <c r="B4" i="5"/>
  <c r="C27" i="5" s="1"/>
  <c r="B39" i="4"/>
  <c r="B79" i="1"/>
  <c r="B56" i="3"/>
  <c r="B80" i="3" s="1"/>
  <c r="B57" i="3"/>
  <c r="B58" i="3"/>
  <c r="G15" i="4"/>
  <c r="H15" i="4" s="1"/>
  <c r="G14" i="4"/>
  <c r="C25" i="4"/>
  <c r="D25" i="4" s="1"/>
  <c r="C26" i="4"/>
  <c r="D26" i="4" s="1"/>
  <c r="C15" i="4"/>
  <c r="F50" i="4"/>
  <c r="H11" i="4"/>
  <c r="G11" i="4"/>
  <c r="F29" i="4"/>
  <c r="F18" i="4"/>
  <c r="F11" i="4"/>
  <c r="D2" i="1"/>
  <c r="B4" i="4"/>
  <c r="C27" i="4" s="1"/>
  <c r="B6" i="2"/>
  <c r="B8" i="2" s="1"/>
  <c r="H30" i="6" l="1"/>
  <c r="H36" i="8"/>
  <c r="H31" i="6"/>
  <c r="H37" i="8"/>
  <c r="D29" i="6"/>
  <c r="D35" i="8"/>
  <c r="D30" i="6"/>
  <c r="D36" i="8"/>
  <c r="C18" i="5"/>
  <c r="D33" i="7"/>
  <c r="D34" i="7"/>
  <c r="B29" i="5"/>
  <c r="B31" i="5" s="1"/>
  <c r="B33" i="6"/>
  <c r="H34" i="7"/>
  <c r="H37" i="7" s="1"/>
  <c r="H35" i="7"/>
  <c r="F22" i="6"/>
  <c r="F26" i="6" s="1"/>
  <c r="F35" i="6" s="1"/>
  <c r="F18" i="5"/>
  <c r="F22" i="5" s="1"/>
  <c r="F31" i="5" s="1"/>
  <c r="F39" i="5"/>
  <c r="C26" i="5"/>
  <c r="D26" i="5" s="1"/>
  <c r="B39" i="7"/>
  <c r="F26" i="7"/>
  <c r="G20" i="6"/>
  <c r="G22" i="6" s="1"/>
  <c r="G26" i="6" s="1"/>
  <c r="B35" i="6"/>
  <c r="G18" i="5"/>
  <c r="G22" i="5" s="1"/>
  <c r="H29" i="5"/>
  <c r="F22" i="4"/>
  <c r="B49" i="4"/>
  <c r="G29" i="4"/>
  <c r="F31" i="4"/>
  <c r="C22" i="7"/>
  <c r="G33" i="6"/>
  <c r="B119" i="1"/>
  <c r="B50" i="6"/>
  <c r="F43" i="6" s="1"/>
  <c r="D15" i="4"/>
  <c r="B54" i="7"/>
  <c r="F47" i="7" s="1"/>
  <c r="G37" i="7"/>
  <c r="F39" i="7"/>
  <c r="G22" i="7"/>
  <c r="G26" i="7" s="1"/>
  <c r="G30" i="7" s="1"/>
  <c r="C37" i="7"/>
  <c r="H18" i="7"/>
  <c r="H33" i="6"/>
  <c r="C22" i="6"/>
  <c r="C33" i="6"/>
  <c r="H18" i="6"/>
  <c r="H15" i="5"/>
  <c r="D15" i="5"/>
  <c r="C29" i="5"/>
  <c r="C20" i="5"/>
  <c r="G29" i="5"/>
  <c r="C20" i="4"/>
  <c r="D20" i="4" s="1"/>
  <c r="H25" i="4"/>
  <c r="H29" i="4" s="1"/>
  <c r="G18" i="4"/>
  <c r="G22" i="4" s="1"/>
  <c r="B31" i="4"/>
  <c r="C29" i="4"/>
  <c r="H14" i="4"/>
  <c r="C18" i="4"/>
  <c r="D107" i="3"/>
  <c r="D102" i="3"/>
  <c r="D134" i="3" s="1"/>
  <c r="C93" i="3"/>
  <c r="A93" i="3"/>
  <c r="D97" i="3"/>
  <c r="B98" i="3"/>
  <c r="D96" i="3"/>
  <c r="B97" i="3"/>
  <c r="D82" i="3"/>
  <c r="D73" i="3"/>
  <c r="B76" i="3"/>
  <c r="D20" i="3"/>
  <c r="B20" i="3"/>
  <c r="D9" i="3"/>
  <c r="D30" i="3" s="1"/>
  <c r="D34" i="3" s="1"/>
  <c r="B9" i="3"/>
  <c r="D94" i="1"/>
  <c r="D93" i="1"/>
  <c r="B95" i="1"/>
  <c r="B94" i="1"/>
  <c r="D108" i="1"/>
  <c r="D81" i="1"/>
  <c r="D72" i="1"/>
  <c r="B75" i="1"/>
  <c r="B73" i="1"/>
  <c r="B71" i="1"/>
  <c r="B20" i="1"/>
  <c r="D20" i="1"/>
  <c r="D9" i="1"/>
  <c r="B9" i="1"/>
  <c r="B13" i="1" s="1"/>
  <c r="H39" i="8" l="1"/>
  <c r="H41" i="8" s="1"/>
  <c r="F40" i="4"/>
  <c r="G31" i="5"/>
  <c r="C22" i="4"/>
  <c r="G31" i="4"/>
  <c r="C31" i="4"/>
  <c r="D126" i="1"/>
  <c r="D77" i="1"/>
  <c r="D111" i="3"/>
  <c r="B13" i="3"/>
  <c r="B30" i="3" s="1"/>
  <c r="B34" i="3" s="1"/>
  <c r="B39" i="3"/>
  <c r="D28" i="6"/>
  <c r="B122" i="3"/>
  <c r="G35" i="6"/>
  <c r="D32" i="7"/>
  <c r="D13" i="3"/>
  <c r="B37" i="3" s="1"/>
  <c r="B41" i="3" s="1"/>
  <c r="D37" i="3" s="1"/>
  <c r="D41" i="3" s="1"/>
  <c r="B6" i="6"/>
  <c r="C23" i="6" s="1"/>
  <c r="B6" i="7"/>
  <c r="G39" i="7"/>
  <c r="B30" i="1"/>
  <c r="B34" i="1" s="1"/>
  <c r="B39" i="1"/>
  <c r="D13" i="1"/>
  <c r="B37" i="1" s="1"/>
  <c r="B41" i="1" s="1"/>
  <c r="D37" i="1" s="1"/>
  <c r="D41" i="1" s="1"/>
  <c r="D30" i="1"/>
  <c r="D34" i="1" s="1"/>
  <c r="B43" i="4"/>
  <c r="D16" i="4" s="1"/>
  <c r="D18" i="4" s="1"/>
  <c r="D22" i="4" s="1"/>
  <c r="B42" i="5"/>
  <c r="D16" i="5" s="1"/>
  <c r="D18" i="5" s="1"/>
  <c r="B46" i="6"/>
  <c r="B50" i="7"/>
  <c r="B46" i="7"/>
  <c r="B42" i="6"/>
  <c r="B44" i="6"/>
  <c r="B40" i="5"/>
  <c r="B48" i="7"/>
  <c r="F52" i="6"/>
  <c r="F56" i="7"/>
  <c r="D19" i="6"/>
  <c r="D19" i="7"/>
  <c r="D20" i="7"/>
  <c r="D20" i="6"/>
  <c r="C22" i="5"/>
  <c r="C31" i="5" s="1"/>
  <c r="D71" i="1"/>
  <c r="B41" i="4"/>
  <c r="B78" i="3"/>
  <c r="B82" i="3" s="1"/>
  <c r="B84" i="3" s="1"/>
  <c r="D72" i="3"/>
  <c r="B100" i="3"/>
  <c r="B97" i="1"/>
  <c r="B101" i="1" s="1"/>
  <c r="B77" i="1"/>
  <c r="B81" i="1" s="1"/>
  <c r="B83" i="1" s="1"/>
  <c r="B22" i="1"/>
  <c r="F44" i="5" l="1"/>
  <c r="F46" i="4"/>
  <c r="D129" i="3"/>
  <c r="D78" i="3"/>
  <c r="F52" i="7" s="1"/>
  <c r="B77" i="7"/>
  <c r="B71" i="7"/>
  <c r="B22" i="3"/>
  <c r="B104" i="3"/>
  <c r="B129" i="3" s="1"/>
  <c r="B120" i="3"/>
  <c r="B124" i="3" s="1"/>
  <c r="D22" i="3"/>
  <c r="B10" i="7"/>
  <c r="C24" i="7"/>
  <c r="B10" i="6"/>
  <c r="B117" i="1"/>
  <c r="B121" i="1" s="1"/>
  <c r="B126" i="1"/>
  <c r="D22" i="1"/>
  <c r="F42" i="6"/>
  <c r="B48" i="6"/>
  <c r="B52" i="6" s="1"/>
  <c r="D22" i="6"/>
  <c r="B52" i="7"/>
  <c r="B56" i="7" s="1"/>
  <c r="F46" i="7"/>
  <c r="B44" i="5"/>
  <c r="B52" i="5" s="1"/>
  <c r="F38" i="5"/>
  <c r="B54" i="6"/>
  <c r="B58" i="7"/>
  <c r="F48" i="7" s="1"/>
  <c r="D22" i="7"/>
  <c r="B45" i="4"/>
  <c r="B53" i="4" s="1"/>
  <c r="B55" i="4" s="1"/>
  <c r="F39" i="4"/>
  <c r="B85" i="1"/>
  <c r="D95" i="1" s="1"/>
  <c r="D97" i="1" s="1"/>
  <c r="D73" i="1"/>
  <c r="D75" i="1" s="1"/>
  <c r="D79" i="1" s="1"/>
  <c r="D83" i="1" s="1"/>
  <c r="D85" i="1" s="1"/>
  <c r="B106" i="1" s="1"/>
  <c r="F54" i="8" l="1"/>
  <c r="F56" i="8" s="1"/>
  <c r="F60" i="8" s="1"/>
  <c r="D37" i="8" s="1"/>
  <c r="F48" i="6"/>
  <c r="D23" i="6"/>
  <c r="D26" i="6" s="1"/>
  <c r="C26" i="6"/>
  <c r="C35" i="6" s="1"/>
  <c r="D24" i="7"/>
  <c r="D30" i="7" s="1"/>
  <c r="C30" i="7"/>
  <c r="C39" i="7" s="1"/>
  <c r="B108" i="1"/>
  <c r="B110" i="1" s="1"/>
  <c r="B131" i="1"/>
  <c r="D119" i="1"/>
  <c r="D101" i="1"/>
  <c r="D117" i="1"/>
  <c r="F50" i="7"/>
  <c r="F54" i="7" s="1"/>
  <c r="F58" i="7" s="1"/>
  <c r="B60" i="7"/>
  <c r="D74" i="3"/>
  <c r="D76" i="3" s="1"/>
  <c r="D80" i="3" s="1"/>
  <c r="D84" i="3" s="1"/>
  <c r="B72" i="8" l="1"/>
  <c r="D39" i="8"/>
  <c r="D41" i="8" s="1"/>
  <c r="D121" i="1"/>
  <c r="D110" i="1"/>
  <c r="B124" i="1"/>
  <c r="B128" i="1" s="1"/>
  <c r="D124" i="1" s="1"/>
  <c r="D128" i="1" s="1"/>
  <c r="B86" i="3"/>
  <c r="B75" i="8" l="1"/>
  <c r="B62" i="7"/>
  <c r="B63" i="7"/>
  <c r="H20" i="7" s="1"/>
  <c r="H22" i="7" s="1"/>
  <c r="B46" i="5"/>
  <c r="B50" i="5" s="1"/>
  <c r="B4" i="2"/>
  <c r="B88" i="3"/>
  <c r="F60" i="7" s="1"/>
  <c r="F62" i="7" s="1"/>
  <c r="D35" i="7" s="1"/>
  <c r="D20" i="5" l="1"/>
  <c r="D37" i="7"/>
  <c r="D39" i="7" s="1"/>
  <c r="B70" i="7"/>
  <c r="H24" i="7"/>
  <c r="H26" i="7" s="1"/>
  <c r="H30" i="7" s="1"/>
  <c r="H39" i="7" s="1"/>
  <c r="F52" i="5"/>
  <c r="F44" i="6"/>
  <c r="F46" i="6" s="1"/>
  <c r="F50" i="6" s="1"/>
  <c r="F54" i="6" s="1"/>
  <c r="F58" i="6" s="1"/>
  <c r="D22" i="5"/>
  <c r="D86" i="3"/>
  <c r="D88" i="3" s="1"/>
  <c r="B109" i="3" s="1"/>
  <c r="B47" i="4"/>
  <c r="D98" i="3"/>
  <c r="D100" i="3" s="1"/>
  <c r="B73" i="7" l="1"/>
  <c r="B54" i="5"/>
  <c r="D104" i="3"/>
  <c r="D120" i="3"/>
  <c r="B111" i="3"/>
  <c r="B113" i="3" s="1"/>
  <c r="B134" i="3"/>
  <c r="D122" i="3"/>
  <c r="D31" i="6"/>
  <c r="D33" i="6" s="1"/>
  <c r="D35" i="6" s="1"/>
  <c r="B56" i="6"/>
  <c r="H20" i="6" s="1"/>
  <c r="H22" i="6" s="1"/>
  <c r="H26" i="6" s="1"/>
  <c r="H35" i="6" s="1"/>
  <c r="F41" i="4"/>
  <c r="B51" i="4"/>
  <c r="B76" i="7" l="1"/>
  <c r="B79" i="7" s="1"/>
  <c r="B78" i="8"/>
  <c r="B81" i="8" s="1"/>
  <c r="F40" i="5"/>
  <c r="F42" i="5" s="1"/>
  <c r="F46" i="5" s="1"/>
  <c r="F50" i="5" s="1"/>
  <c r="F54" i="5" s="1"/>
  <c r="D27" i="5" s="1"/>
  <c r="D29" i="5" s="1"/>
  <c r="D31" i="5" s="1"/>
  <c r="B56" i="5"/>
  <c r="H16" i="5" s="1"/>
  <c r="H18" i="5" s="1"/>
  <c r="H22" i="5" s="1"/>
  <c r="H31" i="5" s="1"/>
  <c r="D124" i="3"/>
  <c r="D113" i="3"/>
  <c r="B127" i="3"/>
  <c r="B131" i="3" s="1"/>
  <c r="D127" i="3" s="1"/>
  <c r="D131" i="3" s="1"/>
  <c r="F42" i="4"/>
  <c r="F44" i="4" s="1"/>
  <c r="F48" i="4" s="1"/>
  <c r="F52" i="4" s="1"/>
  <c r="F54" i="4" l="1"/>
  <c r="D27" i="4" s="1"/>
  <c r="D29" i="4" s="1"/>
  <c r="D31" i="4" s="1"/>
  <c r="B57" i="4"/>
  <c r="H16" i="4" s="1"/>
  <c r="H18" i="4" s="1"/>
  <c r="H22" i="4" s="1"/>
  <c r="H31" i="4" s="1"/>
</calcChain>
</file>

<file path=xl/sharedStrings.xml><?xml version="1.0" encoding="utf-8"?>
<sst xmlns="http://schemas.openxmlformats.org/spreadsheetml/2006/main" count="550" uniqueCount="121">
  <si>
    <t>N</t>
  </si>
  <si>
    <t>EBITDA</t>
  </si>
  <si>
    <t>EBIT</t>
  </si>
  <si>
    <t>N + 1</t>
  </si>
  <si>
    <t>31/12/N</t>
  </si>
  <si>
    <t>31/12/N+1</t>
  </si>
  <si>
    <t>01/01/N+1</t>
  </si>
  <si>
    <t xml:space="preserve">    * Goodwill</t>
  </si>
  <si>
    <t>-</t>
  </si>
  <si>
    <t>Investor (I) - Assets</t>
  </si>
  <si>
    <t>Investor (I) - Equity &amp; Liabilities</t>
  </si>
  <si>
    <t>Gross tangible fixed assets</t>
  </si>
  <si>
    <t xml:space="preserve"> (Accululated depreciation)</t>
  </si>
  <si>
    <t>Net tangible fixed assets</t>
  </si>
  <si>
    <t>Intangible fixed assets</t>
  </si>
  <si>
    <t>Financial fixed assets</t>
  </si>
  <si>
    <t>Total non-current assets</t>
  </si>
  <si>
    <t>Inventories</t>
  </si>
  <si>
    <t>Accounts Receivable</t>
  </si>
  <si>
    <t>Cash</t>
  </si>
  <si>
    <t>Total current assets</t>
  </si>
  <si>
    <t>Total assets</t>
  </si>
  <si>
    <t>Capital</t>
  </si>
  <si>
    <t>Additional paid-in capital</t>
  </si>
  <si>
    <t>Retained earnings</t>
  </si>
  <si>
    <t>Shareholder's equity</t>
  </si>
  <si>
    <t>Permanent capital (long-term resources)</t>
  </si>
  <si>
    <t>Short-term (current) financial debt</t>
  </si>
  <si>
    <t>Long-term (non-current) financial debt</t>
  </si>
  <si>
    <t>Other current operating liabilities</t>
  </si>
  <si>
    <t>Total current liabilities</t>
  </si>
  <si>
    <t>Total equity &amp; liabilities</t>
  </si>
  <si>
    <t>Investor (I) - Capital employed</t>
  </si>
  <si>
    <t>Investor (I) - Net financial resources</t>
  </si>
  <si>
    <t xml:space="preserve"> + Net financial debt</t>
  </si>
  <si>
    <t xml:space="preserve">  Working Capital</t>
  </si>
  <si>
    <t xml:space="preserve"> - Working Capital Requirement</t>
  </si>
  <si>
    <t xml:space="preserve"> = Net cash position</t>
  </si>
  <si>
    <t xml:space="preserve">    Current financial debt</t>
  </si>
  <si>
    <t xml:space="preserve">   Cash</t>
  </si>
  <si>
    <t xml:space="preserve">    Shareholders' equity</t>
  </si>
  <si>
    <t>Other current operating assets</t>
  </si>
  <si>
    <t xml:space="preserve">    Non-current assets</t>
  </si>
  <si>
    <t xml:space="preserve"> + Working Capital Requirement  (WCR)</t>
  </si>
  <si>
    <t xml:space="preserve"> = Capital Employed</t>
  </si>
  <si>
    <t xml:space="preserve">   Permanent capital</t>
  </si>
  <si>
    <t xml:space="preserve"> - Non-current assets</t>
  </si>
  <si>
    <t xml:space="preserve"> = Working Capital</t>
  </si>
  <si>
    <t xml:space="preserve"> = Net Financial Resources</t>
  </si>
  <si>
    <t>Investor</t>
  </si>
  <si>
    <t>Sales</t>
  </si>
  <si>
    <t>Capital Expenditures</t>
  </si>
  <si>
    <t>Depreciation of the year</t>
  </si>
  <si>
    <t>Current operating assets and liabilities grow by</t>
  </si>
  <si>
    <t>Debt interest rate (L/T and ShT)</t>
  </si>
  <si>
    <t>Cash doesn't generate any interest income</t>
  </si>
  <si>
    <t>Income tax is paid immediately</t>
  </si>
  <si>
    <t>The company doesn't distribute any dividend</t>
  </si>
  <si>
    <t>No change in financial debt</t>
  </si>
  <si>
    <t>Income tax rate</t>
  </si>
  <si>
    <t>Target (T)  -  Assets</t>
  </si>
  <si>
    <t>Target (T) - Equity &amp; liabilities</t>
  </si>
  <si>
    <t>Target</t>
  </si>
  <si>
    <t>Dividend pay-out ratio is</t>
  </si>
  <si>
    <t>The dividend is paid immediately</t>
  </si>
  <si>
    <t>Target (T)  -  Capital Employed</t>
  </si>
  <si>
    <t>Target (T) - Net financial resources</t>
  </si>
  <si>
    <t>Income statement  N + 1</t>
  </si>
  <si>
    <t>Cash flow statement  N + 1</t>
  </si>
  <si>
    <t xml:space="preserve"> (Depreciation)</t>
  </si>
  <si>
    <t xml:space="preserve"> (Interest expense)</t>
  </si>
  <si>
    <t xml:space="preserve"> (Income tax)</t>
  </si>
  <si>
    <t>Net Earnings  (EAT)</t>
  </si>
  <si>
    <t>Dividend distributed</t>
  </si>
  <si>
    <t xml:space="preserve"> = Gross cash flow</t>
  </si>
  <si>
    <t xml:space="preserve"> = Operating cash flow</t>
  </si>
  <si>
    <t xml:space="preserve"> = Free cash flow  (FCF)</t>
  </si>
  <si>
    <t xml:space="preserve"> = Change in cash position</t>
  </si>
  <si>
    <t xml:space="preserve"> (Accumulated depreciation)</t>
  </si>
  <si>
    <t>The Investor (I) purchase the shares of the Target (T) on a valuation basis of</t>
  </si>
  <si>
    <t>The value of the shares correspond to a ration Stock Price / Earnings Per Share  (PER) of</t>
  </si>
  <si>
    <t>The Enterprise Value (EV) is</t>
  </si>
  <si>
    <t>The EV corresponds to a number of years of EBITDA equal to</t>
  </si>
  <si>
    <t>The cash outlay equals</t>
  </si>
  <si>
    <t>Taxable income</t>
  </si>
  <si>
    <t xml:space="preserve"> + Financial income from equity investment</t>
  </si>
  <si>
    <t>Financial income from equity investments</t>
  </si>
  <si>
    <t xml:space="preserve">   (Interest expense)</t>
  </si>
  <si>
    <t xml:space="preserve">   (Income tax)</t>
  </si>
  <si>
    <t xml:space="preserve">   (Change in Working Capital Requirement)</t>
  </si>
  <si>
    <t xml:space="preserve">   (Capital expenditures)</t>
  </si>
  <si>
    <t xml:space="preserve">   (Dividend distributed)</t>
  </si>
  <si>
    <t>The investor purchases an equity stake of</t>
  </si>
  <si>
    <t>The figure shows in the Financial fixed assets</t>
  </si>
  <si>
    <t>Earnings from affiliate companies</t>
  </si>
  <si>
    <t xml:space="preserve"> + Dividend  from affiliate companies</t>
  </si>
  <si>
    <t xml:space="preserve">It is split between </t>
  </si>
  <si>
    <t xml:space="preserve">    * Brands</t>
  </si>
  <si>
    <t xml:space="preserve">   (Dividend distributed to "I" shareholders)</t>
  </si>
  <si>
    <t>Shareholder's equity  -  Group share</t>
  </si>
  <si>
    <t>Minority interests  (or non-controlling)</t>
  </si>
  <si>
    <t>Consolidated Shareholders' equity</t>
  </si>
  <si>
    <t>Consolidated Net Earnings  (EAT)</t>
  </si>
  <si>
    <t xml:space="preserve">  *  Out of which minority interests</t>
  </si>
  <si>
    <t xml:space="preserve">  *  Net earnings - Group share</t>
  </si>
  <si>
    <t xml:space="preserve">   (Dividend distributed to minority interests)</t>
  </si>
  <si>
    <t xml:space="preserve">          Financial leverage calculation</t>
  </si>
  <si>
    <t>Consolidated net financial debt</t>
  </si>
  <si>
    <t>EBITDA consolidated</t>
  </si>
  <si>
    <t>"Actual" net financial debt</t>
  </si>
  <si>
    <t>EBITDA "owned" by the mother company</t>
  </si>
  <si>
    <t>"Real" financial leverage</t>
  </si>
  <si>
    <t>Accounts Payable</t>
  </si>
  <si>
    <t>Earnings before tax  (EBT)</t>
  </si>
  <si>
    <t>The first consolidation gap is equal to</t>
  </si>
  <si>
    <t>Data FY (N + 1)</t>
  </si>
  <si>
    <t>Income statement  (N + 1)</t>
  </si>
  <si>
    <t>Cash flow statement  (N + 1)</t>
  </si>
  <si>
    <t>Tha parent company distributes a dividend of</t>
  </si>
  <si>
    <t xml:space="preserve">   (Dividend distributed to Group shareholders)</t>
  </si>
  <si>
    <t>"Consolidated" financial leverage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</si>
</sst>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\ ##0\)"/>
    <numFmt numFmtId="165" formatCode="#,##0;\(#.\ ##0\)"/>
    <numFmt numFmtId="166" formatCode="#,##0;\(#\ ##0\);"/>
  </numFmts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9" fontId="1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9" xfId="0" applyFont="1" applyBorder="1"/>
    <xf numFmtId="9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9" fontId="2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5" fontId="2" fillId="4" borderId="3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165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/>
    <xf numFmtId="2" fontId="2" fillId="2" borderId="2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DCB6-DB2E-EF4B-84E3-3F96E605D314}">
  <dimension ref="A1:D132"/>
  <sheetViews>
    <sheetView showGridLines="0" tabSelected="1" zoomScale="140" zoomScaleNormal="140" workbookViewId="0">
      <selection activeCell="A2" sqref="A2"/>
    </sheetView>
  </sheetViews>
  <sheetFormatPr baseColWidth="10" defaultRowHeight="19" x14ac:dyDescent="0.25"/>
  <cols>
    <col min="1" max="1" width="48.1640625" style="26" customWidth="1"/>
    <col min="2" max="2" width="11.83203125" style="26" customWidth="1"/>
    <col min="3" max="3" width="42.6640625" style="26" customWidth="1"/>
    <col min="4" max="4" width="12" style="26" customWidth="1"/>
    <col min="5" max="16384" width="10.83203125" style="26"/>
  </cols>
  <sheetData>
    <row r="1" spans="1:4" ht="11" customHeight="1" x14ac:dyDescent="0.25">
      <c r="A1" s="12"/>
      <c r="B1" s="12"/>
      <c r="C1" s="12"/>
      <c r="D1" s="12"/>
    </row>
    <row r="2" spans="1:4" s="34" customFormat="1" x14ac:dyDescent="0.25">
      <c r="A2" s="8" t="s">
        <v>9</v>
      </c>
      <c r="B2" s="8" t="s">
        <v>0</v>
      </c>
      <c r="C2" s="8" t="s">
        <v>10</v>
      </c>
      <c r="D2" s="8" t="str">
        <f>B2</f>
        <v>N</v>
      </c>
    </row>
    <row r="3" spans="1:4" ht="11" customHeight="1" x14ac:dyDescent="0.25">
      <c r="A3" s="15"/>
      <c r="B3" s="15"/>
      <c r="C3" s="13"/>
      <c r="D3" s="15"/>
    </row>
    <row r="4" spans="1:4" ht="11" customHeight="1" x14ac:dyDescent="0.25">
      <c r="A4" s="12"/>
      <c r="B4" s="12"/>
      <c r="C4" s="35"/>
      <c r="D4" s="33"/>
    </row>
    <row r="5" spans="1:4" x14ac:dyDescent="0.25">
      <c r="A5" s="13"/>
      <c r="B5" s="13"/>
      <c r="C5" s="31" t="s">
        <v>22</v>
      </c>
      <c r="D5" s="24">
        <v>100</v>
      </c>
    </row>
    <row r="6" spans="1:4" x14ac:dyDescent="0.25">
      <c r="A6" s="13" t="s">
        <v>11</v>
      </c>
      <c r="B6" s="24">
        <v>1000</v>
      </c>
      <c r="C6" s="31" t="s">
        <v>23</v>
      </c>
      <c r="D6" s="24">
        <v>200</v>
      </c>
    </row>
    <row r="7" spans="1:4" x14ac:dyDescent="0.25">
      <c r="A7" s="15" t="s">
        <v>78</v>
      </c>
      <c r="B7" s="27">
        <v>-200</v>
      </c>
      <c r="C7" s="32" t="s">
        <v>24</v>
      </c>
      <c r="D7" s="27">
        <v>600</v>
      </c>
    </row>
    <row r="8" spans="1:4" ht="11" customHeight="1" x14ac:dyDescent="0.25">
      <c r="A8" s="13"/>
      <c r="B8" s="24"/>
      <c r="C8" s="33"/>
      <c r="D8" s="28"/>
    </row>
    <row r="9" spans="1:4" x14ac:dyDescent="0.25">
      <c r="A9" s="13" t="s">
        <v>13</v>
      </c>
      <c r="B9" s="24">
        <f>B6+B7</f>
        <v>800</v>
      </c>
      <c r="C9" s="25" t="s">
        <v>25</v>
      </c>
      <c r="D9" s="24">
        <f>SUM(D5:D7)</f>
        <v>900</v>
      </c>
    </row>
    <row r="10" spans="1:4" x14ac:dyDescent="0.25">
      <c r="A10" s="13" t="s">
        <v>14</v>
      </c>
      <c r="B10" s="24">
        <v>0</v>
      </c>
      <c r="C10" s="25"/>
      <c r="D10" s="24"/>
    </row>
    <row r="11" spans="1:4" x14ac:dyDescent="0.25">
      <c r="A11" s="13" t="s">
        <v>15</v>
      </c>
      <c r="B11" s="24">
        <v>0</v>
      </c>
      <c r="C11" s="25" t="s">
        <v>28</v>
      </c>
      <c r="D11" s="24">
        <v>400</v>
      </c>
    </row>
    <row r="12" spans="1:4" s="4" customFormat="1" ht="11" customHeight="1" x14ac:dyDescent="0.25">
      <c r="A12" s="13"/>
      <c r="B12" s="24"/>
      <c r="C12" s="7"/>
      <c r="D12" s="21"/>
    </row>
    <row r="13" spans="1:4" x14ac:dyDescent="0.25">
      <c r="A13" s="6" t="s">
        <v>16</v>
      </c>
      <c r="B13" s="21">
        <f>B9+B10+B11</f>
        <v>800</v>
      </c>
      <c r="C13" s="7" t="s">
        <v>26</v>
      </c>
      <c r="D13" s="21">
        <f>D9+D11</f>
        <v>1300</v>
      </c>
    </row>
    <row r="14" spans="1:4" ht="11" customHeight="1" x14ac:dyDescent="0.25">
      <c r="A14" s="13"/>
      <c r="B14" s="24"/>
      <c r="C14" s="25"/>
      <c r="D14" s="24"/>
    </row>
    <row r="15" spans="1:4" x14ac:dyDescent="0.25">
      <c r="A15" s="13" t="s">
        <v>17</v>
      </c>
      <c r="B15" s="24">
        <v>200</v>
      </c>
      <c r="C15" s="13"/>
      <c r="D15" s="13"/>
    </row>
    <row r="16" spans="1:4" x14ac:dyDescent="0.25">
      <c r="A16" s="13" t="s">
        <v>18</v>
      </c>
      <c r="B16" s="24">
        <v>100</v>
      </c>
      <c r="C16" s="25" t="s">
        <v>27</v>
      </c>
      <c r="D16" s="24">
        <v>200</v>
      </c>
    </row>
    <row r="17" spans="1:4" x14ac:dyDescent="0.25">
      <c r="A17" s="13" t="s">
        <v>41</v>
      </c>
      <c r="B17" s="24">
        <v>200</v>
      </c>
      <c r="C17" s="25" t="s">
        <v>112</v>
      </c>
      <c r="D17" s="24">
        <v>150</v>
      </c>
    </row>
    <row r="18" spans="1:4" x14ac:dyDescent="0.25">
      <c r="A18" s="13" t="s">
        <v>19</v>
      </c>
      <c r="B18" s="24">
        <v>500</v>
      </c>
      <c r="C18" s="25" t="s">
        <v>29</v>
      </c>
      <c r="D18" s="24">
        <v>150</v>
      </c>
    </row>
    <row r="19" spans="1:4" ht="11" customHeight="1" x14ac:dyDescent="0.25">
      <c r="A19" s="13"/>
      <c r="B19" s="24"/>
      <c r="C19" s="25"/>
      <c r="D19" s="24"/>
    </row>
    <row r="20" spans="1:4" s="4" customFormat="1" x14ac:dyDescent="0.25">
      <c r="A20" s="6" t="s">
        <v>20</v>
      </c>
      <c r="B20" s="21">
        <f>SUM(B15:B18)</f>
        <v>1000</v>
      </c>
      <c r="C20" s="6" t="s">
        <v>30</v>
      </c>
      <c r="D20" s="21">
        <f>SUM(D16:D18)</f>
        <v>500</v>
      </c>
    </row>
    <row r="21" spans="1:4" ht="11" customHeight="1" x14ac:dyDescent="0.25">
      <c r="A21" s="13"/>
      <c r="B21" s="24"/>
      <c r="C21" s="7"/>
      <c r="D21" s="21"/>
    </row>
    <row r="22" spans="1:4" s="4" customFormat="1" x14ac:dyDescent="0.25">
      <c r="A22" s="6" t="s">
        <v>21</v>
      </c>
      <c r="B22" s="21">
        <f>B13+B20</f>
        <v>1800</v>
      </c>
      <c r="C22" s="6" t="s">
        <v>31</v>
      </c>
      <c r="D22" s="21">
        <f>D13+D20</f>
        <v>1800</v>
      </c>
    </row>
    <row r="23" spans="1:4" s="4" customFormat="1" ht="11" customHeight="1" x14ac:dyDescent="0.25">
      <c r="A23" s="15"/>
      <c r="B23" s="15"/>
      <c r="C23" s="9"/>
      <c r="D23" s="9"/>
    </row>
    <row r="24" spans="1:4" s="4" customFormat="1" x14ac:dyDescent="0.25">
      <c r="A24" s="26"/>
      <c r="B24" s="26"/>
      <c r="C24" s="22"/>
      <c r="D24" s="22"/>
    </row>
    <row r="25" spans="1:4" s="4" customFormat="1" x14ac:dyDescent="0.25">
      <c r="A25" s="26"/>
      <c r="B25" s="26"/>
      <c r="C25" s="22"/>
      <c r="D25" s="22"/>
    </row>
    <row r="26" spans="1:4" s="4" customFormat="1" ht="11" customHeight="1" x14ac:dyDescent="0.25">
      <c r="A26" s="12"/>
      <c r="B26" s="12"/>
      <c r="C26" s="12"/>
      <c r="D26" s="12"/>
    </row>
    <row r="27" spans="1:4" s="4" customFormat="1" ht="20" x14ac:dyDescent="0.25">
      <c r="A27" s="29" t="s">
        <v>32</v>
      </c>
      <c r="B27" s="30" t="s">
        <v>0</v>
      </c>
      <c r="C27" s="29" t="s">
        <v>33</v>
      </c>
      <c r="D27" s="30" t="str">
        <f>B27</f>
        <v>N</v>
      </c>
    </row>
    <row r="28" spans="1:4" s="4" customFormat="1" ht="11" customHeight="1" x14ac:dyDescent="0.25">
      <c r="A28" s="13"/>
      <c r="B28" s="13"/>
      <c r="C28" s="13"/>
      <c r="D28" s="13"/>
    </row>
    <row r="29" spans="1:4" s="4" customFormat="1" ht="11" customHeight="1" x14ac:dyDescent="0.25">
      <c r="A29" s="12"/>
      <c r="B29" s="12"/>
      <c r="C29" s="23"/>
      <c r="D29" s="23"/>
    </row>
    <row r="30" spans="1:4" s="4" customFormat="1" x14ac:dyDescent="0.25">
      <c r="A30" s="13" t="s">
        <v>42</v>
      </c>
      <c r="B30" s="24">
        <f>B13</f>
        <v>800</v>
      </c>
      <c r="C30" s="25" t="s">
        <v>40</v>
      </c>
      <c r="D30" s="24">
        <f>D9</f>
        <v>900</v>
      </c>
    </row>
    <row r="31" spans="1:4" s="4" customFormat="1" x14ac:dyDescent="0.25">
      <c r="A31" s="13"/>
      <c r="B31" s="14"/>
      <c r="C31" s="25"/>
      <c r="D31" s="24"/>
    </row>
    <row r="32" spans="1:4" s="4" customFormat="1" x14ac:dyDescent="0.25">
      <c r="A32" s="6" t="s">
        <v>43</v>
      </c>
      <c r="B32" s="21">
        <f>B15+B16+B17-(D17+D18)</f>
        <v>200</v>
      </c>
      <c r="C32" s="25" t="s">
        <v>34</v>
      </c>
      <c r="D32" s="24">
        <f>D11+D16-B18</f>
        <v>100</v>
      </c>
    </row>
    <row r="33" spans="1:4" s="4" customFormat="1" x14ac:dyDescent="0.25">
      <c r="A33" s="13"/>
      <c r="B33" s="14"/>
      <c r="C33" s="25"/>
      <c r="D33" s="24"/>
    </row>
    <row r="34" spans="1:4" s="4" customFormat="1" x14ac:dyDescent="0.25">
      <c r="A34" s="6" t="s">
        <v>44</v>
      </c>
      <c r="B34" s="21">
        <f>B30+B32</f>
        <v>1000</v>
      </c>
      <c r="C34" s="7" t="s">
        <v>48</v>
      </c>
      <c r="D34" s="21">
        <f>D30+D32</f>
        <v>1000</v>
      </c>
    </row>
    <row r="35" spans="1:4" s="4" customFormat="1" ht="11" customHeight="1" x14ac:dyDescent="0.25">
      <c r="A35" s="13"/>
      <c r="B35" s="13"/>
      <c r="C35" s="25"/>
      <c r="D35" s="7"/>
    </row>
    <row r="36" spans="1:4" s="4" customFormat="1" ht="10" customHeight="1" x14ac:dyDescent="0.25">
      <c r="A36" s="12"/>
      <c r="B36" s="12"/>
      <c r="C36" s="23"/>
      <c r="D36" s="23"/>
    </row>
    <row r="37" spans="1:4" s="4" customFormat="1" x14ac:dyDescent="0.25">
      <c r="A37" s="13" t="s">
        <v>45</v>
      </c>
      <c r="B37" s="24">
        <f>D13</f>
        <v>1300</v>
      </c>
      <c r="C37" s="25" t="s">
        <v>35</v>
      </c>
      <c r="D37" s="24">
        <f>B41</f>
        <v>500</v>
      </c>
    </row>
    <row r="38" spans="1:4" s="4" customFormat="1" x14ac:dyDescent="0.25">
      <c r="A38" s="13"/>
      <c r="B38" s="14"/>
      <c r="C38" s="25"/>
      <c r="D38" s="24"/>
    </row>
    <row r="39" spans="1:4" s="4" customFormat="1" x14ac:dyDescent="0.25">
      <c r="A39" s="13" t="s">
        <v>46</v>
      </c>
      <c r="B39" s="24">
        <f>-B13</f>
        <v>-800</v>
      </c>
      <c r="C39" s="25" t="s">
        <v>36</v>
      </c>
      <c r="D39" s="24">
        <f>-B32</f>
        <v>-200</v>
      </c>
    </row>
    <row r="40" spans="1:4" s="4" customFormat="1" x14ac:dyDescent="0.25">
      <c r="A40" s="13"/>
      <c r="B40" s="14"/>
      <c r="C40" s="25"/>
      <c r="D40" s="24"/>
    </row>
    <row r="41" spans="1:4" s="4" customFormat="1" x14ac:dyDescent="0.25">
      <c r="A41" s="6" t="s">
        <v>47</v>
      </c>
      <c r="B41" s="21">
        <f>B37+B39</f>
        <v>500</v>
      </c>
      <c r="C41" s="7" t="s">
        <v>37</v>
      </c>
      <c r="D41" s="21">
        <f>D37+D39</f>
        <v>300</v>
      </c>
    </row>
    <row r="42" spans="1:4" s="4" customFormat="1" ht="11" customHeight="1" x14ac:dyDescent="0.25">
      <c r="A42" s="15"/>
      <c r="B42" s="36"/>
      <c r="C42" s="9"/>
      <c r="D42" s="27"/>
    </row>
    <row r="43" spans="1:4" s="4" customFormat="1" ht="11" customHeight="1" x14ac:dyDescent="0.25">
      <c r="A43" s="12"/>
      <c r="B43" s="37"/>
      <c r="C43" s="23"/>
      <c r="D43" s="28"/>
    </row>
    <row r="44" spans="1:4" s="4" customFormat="1" x14ac:dyDescent="0.25">
      <c r="A44" s="13" t="s">
        <v>39</v>
      </c>
      <c r="B44" s="24">
        <f>B18</f>
        <v>500</v>
      </c>
      <c r="C44" s="25" t="s">
        <v>38</v>
      </c>
      <c r="D44" s="24">
        <f>D16</f>
        <v>200</v>
      </c>
    </row>
    <row r="45" spans="1:4" ht="11" customHeight="1" x14ac:dyDescent="0.25">
      <c r="A45" s="15"/>
      <c r="B45" s="15"/>
      <c r="C45" s="15"/>
      <c r="D45" s="15"/>
    </row>
    <row r="47" spans="1:4" ht="11" customHeight="1" x14ac:dyDescent="0.25">
      <c r="A47" s="12"/>
      <c r="B47" s="12"/>
    </row>
    <row r="48" spans="1:4" x14ac:dyDescent="0.25">
      <c r="A48" s="8" t="s">
        <v>115</v>
      </c>
      <c r="B48" s="8" t="s">
        <v>49</v>
      </c>
    </row>
    <row r="49" spans="1:2" ht="11" customHeight="1" x14ac:dyDescent="0.25">
      <c r="A49" s="10"/>
      <c r="B49" s="15"/>
    </row>
    <row r="50" spans="1:2" ht="11" customHeight="1" x14ac:dyDescent="0.25">
      <c r="A50" s="12"/>
      <c r="B50" s="12"/>
    </row>
    <row r="51" spans="1:2" x14ac:dyDescent="0.25">
      <c r="A51" s="13" t="s">
        <v>50</v>
      </c>
      <c r="B51" s="24">
        <v>1000</v>
      </c>
    </row>
    <row r="52" spans="1:2" x14ac:dyDescent="0.25">
      <c r="A52" s="13" t="s">
        <v>1</v>
      </c>
      <c r="B52" s="24">
        <v>300</v>
      </c>
    </row>
    <row r="53" spans="1:2" x14ac:dyDescent="0.25">
      <c r="A53" s="13" t="s">
        <v>51</v>
      </c>
      <c r="B53" s="24">
        <v>200</v>
      </c>
    </row>
    <row r="54" spans="1:2" x14ac:dyDescent="0.25">
      <c r="A54" s="13" t="s">
        <v>52</v>
      </c>
      <c r="B54" s="24">
        <v>174</v>
      </c>
    </row>
    <row r="55" spans="1:2" ht="20" x14ac:dyDescent="0.25">
      <c r="A55" s="51" t="s">
        <v>53</v>
      </c>
      <c r="B55" s="52">
        <v>0.1</v>
      </c>
    </row>
    <row r="56" spans="1:2" x14ac:dyDescent="0.25">
      <c r="A56" s="13" t="s">
        <v>54</v>
      </c>
      <c r="B56" s="38">
        <v>0.05</v>
      </c>
    </row>
    <row r="57" spans="1:2" x14ac:dyDescent="0.25">
      <c r="A57" s="13" t="s">
        <v>59</v>
      </c>
      <c r="B57" s="38">
        <v>0.25</v>
      </c>
    </row>
    <row r="58" spans="1:2" ht="11" customHeight="1" x14ac:dyDescent="0.25">
      <c r="A58" s="15"/>
      <c r="B58" s="39"/>
    </row>
    <row r="59" spans="1:2" x14ac:dyDescent="0.25">
      <c r="A59" s="40"/>
      <c r="B59" s="41"/>
    </row>
    <row r="60" spans="1:2" x14ac:dyDescent="0.25">
      <c r="A60" s="42" t="s">
        <v>55</v>
      </c>
      <c r="B60" s="43"/>
    </row>
    <row r="61" spans="1:2" x14ac:dyDescent="0.25">
      <c r="A61" s="42" t="s">
        <v>56</v>
      </c>
      <c r="B61" s="43"/>
    </row>
    <row r="62" spans="1:2" x14ac:dyDescent="0.25">
      <c r="A62" s="42" t="s">
        <v>57</v>
      </c>
      <c r="B62" s="43"/>
    </row>
    <row r="63" spans="1:2" x14ac:dyDescent="0.25">
      <c r="A63" s="42" t="s">
        <v>58</v>
      </c>
      <c r="B63" s="44"/>
    </row>
    <row r="64" spans="1:2" ht="11" customHeight="1" x14ac:dyDescent="0.25">
      <c r="A64" s="45"/>
      <c r="B64" s="46"/>
    </row>
    <row r="67" spans="1:4" ht="11" customHeight="1" x14ac:dyDescent="0.25">
      <c r="A67" s="12"/>
      <c r="B67" s="37"/>
      <c r="C67" s="12"/>
      <c r="D67" s="37"/>
    </row>
    <row r="68" spans="1:4" x14ac:dyDescent="0.25">
      <c r="A68" s="8" t="s">
        <v>116</v>
      </c>
      <c r="B68" s="8" t="str">
        <f>B48</f>
        <v>Investor</v>
      </c>
      <c r="C68" s="8" t="s">
        <v>117</v>
      </c>
      <c r="D68" s="8" t="str">
        <f>B68</f>
        <v>Investor</v>
      </c>
    </row>
    <row r="69" spans="1:4" ht="11" customHeight="1" x14ac:dyDescent="0.25">
      <c r="A69" s="10"/>
      <c r="B69" s="11"/>
      <c r="C69" s="10"/>
      <c r="D69" s="11"/>
    </row>
    <row r="70" spans="1:4" ht="11" customHeight="1" x14ac:dyDescent="0.25">
      <c r="A70" s="12"/>
      <c r="B70" s="37"/>
      <c r="C70" s="12"/>
      <c r="D70" s="12"/>
    </row>
    <row r="71" spans="1:4" x14ac:dyDescent="0.25">
      <c r="A71" s="13" t="s">
        <v>50</v>
      </c>
      <c r="B71" s="24">
        <f>B51</f>
        <v>1000</v>
      </c>
      <c r="C71" s="13" t="s">
        <v>1</v>
      </c>
      <c r="D71" s="24">
        <f>B73</f>
        <v>300</v>
      </c>
    </row>
    <row r="72" spans="1:4" x14ac:dyDescent="0.25">
      <c r="A72" s="13"/>
      <c r="B72" s="24"/>
      <c r="C72" s="13" t="s">
        <v>70</v>
      </c>
      <c r="D72" s="24">
        <f>B79</f>
        <v>-30</v>
      </c>
    </row>
    <row r="73" spans="1:4" x14ac:dyDescent="0.25">
      <c r="A73" s="13" t="s">
        <v>1</v>
      </c>
      <c r="B73" s="24">
        <f>B52</f>
        <v>300</v>
      </c>
      <c r="C73" s="13" t="s">
        <v>71</v>
      </c>
      <c r="D73" s="24">
        <f>B83</f>
        <v>-24</v>
      </c>
    </row>
    <row r="74" spans="1:4" x14ac:dyDescent="0.25">
      <c r="A74" s="13"/>
      <c r="B74" s="13"/>
      <c r="C74" s="13"/>
      <c r="D74" s="14"/>
    </row>
    <row r="75" spans="1:4" x14ac:dyDescent="0.25">
      <c r="A75" s="15" t="s">
        <v>69</v>
      </c>
      <c r="B75" s="27">
        <f>-B54</f>
        <v>-174</v>
      </c>
      <c r="C75" s="13" t="s">
        <v>74</v>
      </c>
      <c r="D75" s="24">
        <f>SUM(D71:D73)</f>
        <v>246</v>
      </c>
    </row>
    <row r="76" spans="1:4" ht="11" customHeight="1" x14ac:dyDescent="0.25">
      <c r="A76" s="13"/>
      <c r="B76" s="24"/>
      <c r="C76" s="13"/>
      <c r="D76" s="14"/>
    </row>
    <row r="77" spans="1:4" x14ac:dyDescent="0.25">
      <c r="A77" s="13" t="s">
        <v>2</v>
      </c>
      <c r="B77" s="24">
        <f>B73+B75</f>
        <v>126</v>
      </c>
      <c r="C77" s="13" t="s">
        <v>89</v>
      </c>
      <c r="D77" s="24">
        <f>B32-B119</f>
        <v>-20.000000000000114</v>
      </c>
    </row>
    <row r="78" spans="1:4" x14ac:dyDescent="0.25">
      <c r="A78" s="13"/>
      <c r="B78" s="13"/>
      <c r="C78" s="13"/>
      <c r="D78" s="14"/>
    </row>
    <row r="79" spans="1:4" x14ac:dyDescent="0.25">
      <c r="A79" s="15" t="s">
        <v>70</v>
      </c>
      <c r="B79" s="27">
        <f>-B56*(D11+D16)</f>
        <v>-30</v>
      </c>
      <c r="C79" s="13" t="s">
        <v>75</v>
      </c>
      <c r="D79" s="24">
        <f>D75+D77</f>
        <v>225.99999999999989</v>
      </c>
    </row>
    <row r="80" spans="1:4" ht="11" customHeight="1" x14ac:dyDescent="0.25">
      <c r="A80" s="13"/>
      <c r="B80" s="24"/>
      <c r="C80" s="13"/>
      <c r="D80" s="14"/>
    </row>
    <row r="81" spans="1:4" x14ac:dyDescent="0.25">
      <c r="A81" s="13" t="s">
        <v>113</v>
      </c>
      <c r="B81" s="24">
        <f>B77+B79</f>
        <v>96</v>
      </c>
      <c r="C81" s="13" t="s">
        <v>90</v>
      </c>
      <c r="D81" s="24">
        <f>-B53</f>
        <v>-200</v>
      </c>
    </row>
    <row r="82" spans="1:4" x14ac:dyDescent="0.25">
      <c r="A82" s="13"/>
      <c r="B82" s="13"/>
      <c r="C82" s="13"/>
      <c r="D82" s="14"/>
    </row>
    <row r="83" spans="1:4" x14ac:dyDescent="0.25">
      <c r="A83" s="15" t="s">
        <v>71</v>
      </c>
      <c r="B83" s="47">
        <f>-B81*B57</f>
        <v>-24</v>
      </c>
      <c r="C83" s="13" t="s">
        <v>76</v>
      </c>
      <c r="D83" s="24">
        <f>D79+D81</f>
        <v>25.999999999999886</v>
      </c>
    </row>
    <row r="84" spans="1:4" ht="11" customHeight="1" x14ac:dyDescent="0.25">
      <c r="A84" s="13"/>
      <c r="B84" s="24"/>
      <c r="C84" s="13"/>
      <c r="D84" s="14"/>
    </row>
    <row r="85" spans="1:4" x14ac:dyDescent="0.25">
      <c r="A85" s="13" t="s">
        <v>72</v>
      </c>
      <c r="B85" s="24">
        <f>B81+B83</f>
        <v>72</v>
      </c>
      <c r="C85" s="13" t="s">
        <v>77</v>
      </c>
      <c r="D85" s="24">
        <f>D83</f>
        <v>25.999999999999886</v>
      </c>
    </row>
    <row r="86" spans="1:4" ht="11" customHeight="1" x14ac:dyDescent="0.25">
      <c r="A86" s="15"/>
      <c r="B86" s="36"/>
      <c r="C86" s="15"/>
      <c r="D86" s="15"/>
    </row>
    <row r="89" spans="1:4" ht="11" customHeight="1" x14ac:dyDescent="0.25">
      <c r="A89" s="12"/>
      <c r="B89" s="12"/>
      <c r="C89" s="12"/>
      <c r="D89" s="12"/>
    </row>
    <row r="90" spans="1:4" x14ac:dyDescent="0.25">
      <c r="A90" s="8" t="s">
        <v>9</v>
      </c>
      <c r="B90" s="8" t="s">
        <v>3</v>
      </c>
      <c r="C90" s="8" t="s">
        <v>10</v>
      </c>
      <c r="D90" s="8" t="s">
        <v>3</v>
      </c>
    </row>
    <row r="91" spans="1:4" ht="11" customHeight="1" x14ac:dyDescent="0.25">
      <c r="A91" s="15"/>
      <c r="B91" s="15"/>
      <c r="C91" s="13"/>
      <c r="D91" s="15"/>
    </row>
    <row r="92" spans="1:4" ht="11" customHeight="1" x14ac:dyDescent="0.25">
      <c r="A92" s="12"/>
      <c r="B92" s="12"/>
      <c r="C92" s="35"/>
      <c r="D92" s="33"/>
    </row>
    <row r="93" spans="1:4" x14ac:dyDescent="0.25">
      <c r="A93" s="13"/>
      <c r="B93" s="13"/>
      <c r="C93" s="31" t="s">
        <v>22</v>
      </c>
      <c r="D93" s="24">
        <f>D5</f>
        <v>100</v>
      </c>
    </row>
    <row r="94" spans="1:4" x14ac:dyDescent="0.25">
      <c r="A94" s="13" t="s">
        <v>11</v>
      </c>
      <c r="B94" s="24">
        <f>B6+B53</f>
        <v>1200</v>
      </c>
      <c r="C94" s="31" t="s">
        <v>23</v>
      </c>
      <c r="D94" s="24">
        <f>D6</f>
        <v>200</v>
      </c>
    </row>
    <row r="95" spans="1:4" x14ac:dyDescent="0.25">
      <c r="A95" s="15" t="s">
        <v>12</v>
      </c>
      <c r="B95" s="27">
        <f>B7-B54</f>
        <v>-374</v>
      </c>
      <c r="C95" s="32" t="s">
        <v>24</v>
      </c>
      <c r="D95" s="27">
        <f>D7+B85</f>
        <v>672</v>
      </c>
    </row>
    <row r="96" spans="1:4" ht="11" customHeight="1" x14ac:dyDescent="0.25">
      <c r="A96" s="13"/>
      <c r="B96" s="24"/>
      <c r="C96" s="33"/>
      <c r="D96" s="28"/>
    </row>
    <row r="97" spans="1:4" x14ac:dyDescent="0.25">
      <c r="A97" s="13" t="s">
        <v>13</v>
      </c>
      <c r="B97" s="24">
        <f>B94+B95</f>
        <v>826</v>
      </c>
      <c r="C97" s="25" t="s">
        <v>25</v>
      </c>
      <c r="D97" s="24">
        <f>SUM(D93:D95)</f>
        <v>972</v>
      </c>
    </row>
    <row r="98" spans="1:4" x14ac:dyDescent="0.25">
      <c r="A98" s="13" t="s">
        <v>14</v>
      </c>
      <c r="B98" s="24">
        <v>0</v>
      </c>
      <c r="C98" s="25"/>
      <c r="D98" s="24"/>
    </row>
    <row r="99" spans="1:4" x14ac:dyDescent="0.25">
      <c r="A99" s="13" t="s">
        <v>15</v>
      </c>
      <c r="B99" s="24">
        <v>0</v>
      </c>
      <c r="C99" s="25" t="s">
        <v>28</v>
      </c>
      <c r="D99" s="24">
        <v>400</v>
      </c>
    </row>
    <row r="100" spans="1:4" ht="11" customHeight="1" x14ac:dyDescent="0.25">
      <c r="A100" s="13"/>
      <c r="B100" s="24"/>
      <c r="C100" s="7"/>
      <c r="D100" s="21"/>
    </row>
    <row r="101" spans="1:4" x14ac:dyDescent="0.25">
      <c r="A101" s="6" t="s">
        <v>16</v>
      </c>
      <c r="B101" s="21">
        <f>B97+B98+B99</f>
        <v>826</v>
      </c>
      <c r="C101" s="7" t="s">
        <v>26</v>
      </c>
      <c r="D101" s="21">
        <f>D97+D99</f>
        <v>1372</v>
      </c>
    </row>
    <row r="102" spans="1:4" ht="11" customHeight="1" x14ac:dyDescent="0.25">
      <c r="A102" s="13"/>
      <c r="B102" s="24"/>
      <c r="C102" s="25"/>
      <c r="D102" s="24"/>
    </row>
    <row r="103" spans="1:4" x14ac:dyDescent="0.25">
      <c r="A103" s="13" t="s">
        <v>17</v>
      </c>
      <c r="B103" s="24">
        <f>B15*(1+gbfra)</f>
        <v>220.00000000000003</v>
      </c>
      <c r="C103" s="13"/>
      <c r="D103" s="13"/>
    </row>
    <row r="104" spans="1:4" x14ac:dyDescent="0.25">
      <c r="A104" s="13" t="s">
        <v>18</v>
      </c>
      <c r="B104" s="24">
        <f>B16*(1+gbfra)</f>
        <v>110.00000000000001</v>
      </c>
      <c r="C104" s="25" t="s">
        <v>27</v>
      </c>
      <c r="D104" s="24">
        <f>D16</f>
        <v>200</v>
      </c>
    </row>
    <row r="105" spans="1:4" x14ac:dyDescent="0.25">
      <c r="A105" s="13" t="s">
        <v>41</v>
      </c>
      <c r="B105" s="24">
        <f>B17*(1+gbfra)</f>
        <v>220.00000000000003</v>
      </c>
      <c r="C105" s="25" t="s">
        <v>112</v>
      </c>
      <c r="D105" s="24">
        <f>D17*(1+gbfra)</f>
        <v>165</v>
      </c>
    </row>
    <row r="106" spans="1:4" x14ac:dyDescent="0.25">
      <c r="A106" s="13" t="s">
        <v>19</v>
      </c>
      <c r="B106" s="24">
        <f>B18+D85</f>
        <v>525.99999999999989</v>
      </c>
      <c r="C106" s="25" t="s">
        <v>29</v>
      </c>
      <c r="D106" s="24">
        <f>D18*(1+gbfra)</f>
        <v>165</v>
      </c>
    </row>
    <row r="107" spans="1:4" ht="11" customHeight="1" x14ac:dyDescent="0.25">
      <c r="A107" s="13"/>
      <c r="B107" s="24"/>
      <c r="C107" s="25"/>
      <c r="D107" s="24"/>
    </row>
    <row r="108" spans="1:4" x14ac:dyDescent="0.25">
      <c r="A108" s="6" t="s">
        <v>20</v>
      </c>
      <c r="B108" s="21">
        <f>SUM(B103:B106)</f>
        <v>1076</v>
      </c>
      <c r="C108" s="6" t="s">
        <v>30</v>
      </c>
      <c r="D108" s="21">
        <f>SUM(D104:D106)</f>
        <v>530</v>
      </c>
    </row>
    <row r="109" spans="1:4" ht="11" customHeight="1" x14ac:dyDescent="0.25">
      <c r="A109" s="13"/>
      <c r="B109" s="24"/>
      <c r="C109" s="7"/>
      <c r="D109" s="21"/>
    </row>
    <row r="110" spans="1:4" x14ac:dyDescent="0.25">
      <c r="A110" s="6" t="s">
        <v>21</v>
      </c>
      <c r="B110" s="21">
        <f>B101+B108</f>
        <v>1902</v>
      </c>
      <c r="C110" s="6" t="s">
        <v>31</v>
      </c>
      <c r="D110" s="21">
        <f>D101+D108</f>
        <v>1902</v>
      </c>
    </row>
    <row r="111" spans="1:4" ht="11" customHeight="1" x14ac:dyDescent="0.25">
      <c r="A111" s="15"/>
      <c r="B111" s="15"/>
      <c r="C111" s="9"/>
      <c r="D111" s="9"/>
    </row>
    <row r="113" spans="1:4" ht="11" customHeight="1" x14ac:dyDescent="0.25">
      <c r="A113" s="12"/>
      <c r="B113" s="12"/>
      <c r="C113" s="12"/>
      <c r="D113" s="12"/>
    </row>
    <row r="114" spans="1:4" ht="20" x14ac:dyDescent="0.25">
      <c r="A114" s="29" t="s">
        <v>32</v>
      </c>
      <c r="B114" s="30" t="s">
        <v>0</v>
      </c>
      <c r="C114" s="29" t="s">
        <v>33</v>
      </c>
      <c r="D114" s="30" t="str">
        <f>B114</f>
        <v>N</v>
      </c>
    </row>
    <row r="115" spans="1:4" ht="11" customHeight="1" x14ac:dyDescent="0.25">
      <c r="A115" s="13"/>
      <c r="B115" s="13"/>
      <c r="C115" s="13"/>
      <c r="D115" s="13"/>
    </row>
    <row r="116" spans="1:4" ht="11" customHeight="1" x14ac:dyDescent="0.25">
      <c r="A116" s="12"/>
      <c r="B116" s="12"/>
      <c r="C116" s="23"/>
      <c r="D116" s="23"/>
    </row>
    <row r="117" spans="1:4" x14ac:dyDescent="0.25">
      <c r="A117" s="13" t="s">
        <v>42</v>
      </c>
      <c r="B117" s="24">
        <f>B101</f>
        <v>826</v>
      </c>
      <c r="C117" s="25" t="s">
        <v>40</v>
      </c>
      <c r="D117" s="24">
        <f>D97</f>
        <v>972</v>
      </c>
    </row>
    <row r="118" spans="1:4" x14ac:dyDescent="0.25">
      <c r="A118" s="13"/>
      <c r="B118" s="14"/>
      <c r="C118" s="25"/>
      <c r="D118" s="24"/>
    </row>
    <row r="119" spans="1:4" x14ac:dyDescent="0.25">
      <c r="A119" s="6" t="s">
        <v>43</v>
      </c>
      <c r="B119" s="21">
        <f>B103+B104+B105-(D105+D106)</f>
        <v>220.00000000000011</v>
      </c>
      <c r="C119" s="25" t="s">
        <v>34</v>
      </c>
      <c r="D119" s="24">
        <f>D99+D104-B106</f>
        <v>74.000000000000114</v>
      </c>
    </row>
    <row r="120" spans="1:4" x14ac:dyDescent="0.25">
      <c r="A120" s="13"/>
      <c r="B120" s="14"/>
      <c r="C120" s="25"/>
      <c r="D120" s="24"/>
    </row>
    <row r="121" spans="1:4" x14ac:dyDescent="0.25">
      <c r="A121" s="6" t="s">
        <v>44</v>
      </c>
      <c r="B121" s="21">
        <f>B117+B119</f>
        <v>1046</v>
      </c>
      <c r="C121" s="7" t="s">
        <v>48</v>
      </c>
      <c r="D121" s="21">
        <f>D117+D119</f>
        <v>1046</v>
      </c>
    </row>
    <row r="122" spans="1:4" ht="11" customHeight="1" x14ac:dyDescent="0.25">
      <c r="A122" s="13"/>
      <c r="B122" s="13"/>
      <c r="C122" s="25"/>
      <c r="D122" s="7"/>
    </row>
    <row r="123" spans="1:4" ht="11" customHeight="1" x14ac:dyDescent="0.25">
      <c r="A123" s="12"/>
      <c r="B123" s="12"/>
      <c r="C123" s="23"/>
      <c r="D123" s="23"/>
    </row>
    <row r="124" spans="1:4" x14ac:dyDescent="0.25">
      <c r="A124" s="13" t="s">
        <v>45</v>
      </c>
      <c r="B124" s="24">
        <f>D101</f>
        <v>1372</v>
      </c>
      <c r="C124" s="25" t="s">
        <v>35</v>
      </c>
      <c r="D124" s="24">
        <f>B128</f>
        <v>546</v>
      </c>
    </row>
    <row r="125" spans="1:4" x14ac:dyDescent="0.25">
      <c r="A125" s="13"/>
      <c r="B125" s="14"/>
      <c r="C125" s="25"/>
      <c r="D125" s="24"/>
    </row>
    <row r="126" spans="1:4" x14ac:dyDescent="0.25">
      <c r="A126" s="13" t="s">
        <v>46</v>
      </c>
      <c r="B126" s="24">
        <f>-B101</f>
        <v>-826</v>
      </c>
      <c r="C126" s="25" t="s">
        <v>36</v>
      </c>
      <c r="D126" s="24">
        <f>-B119</f>
        <v>-220.00000000000011</v>
      </c>
    </row>
    <row r="127" spans="1:4" x14ac:dyDescent="0.25">
      <c r="A127" s="13"/>
      <c r="B127" s="14"/>
      <c r="C127" s="25"/>
      <c r="D127" s="24"/>
    </row>
    <row r="128" spans="1:4" x14ac:dyDescent="0.25">
      <c r="A128" s="6" t="s">
        <v>47</v>
      </c>
      <c r="B128" s="21">
        <f>B124+B126</f>
        <v>546</v>
      </c>
      <c r="C128" s="7" t="s">
        <v>37</v>
      </c>
      <c r="D128" s="21">
        <f>D124+D126</f>
        <v>325.99999999999989</v>
      </c>
    </row>
    <row r="129" spans="1:4" ht="11" customHeight="1" x14ac:dyDescent="0.25">
      <c r="A129" s="15"/>
      <c r="B129" s="36"/>
      <c r="C129" s="9"/>
      <c r="D129" s="27"/>
    </row>
    <row r="130" spans="1:4" ht="11" customHeight="1" x14ac:dyDescent="0.25">
      <c r="A130" s="12"/>
      <c r="B130" s="37"/>
      <c r="C130" s="23"/>
      <c r="D130" s="28"/>
    </row>
    <row r="131" spans="1:4" x14ac:dyDescent="0.25">
      <c r="A131" s="13" t="s">
        <v>39</v>
      </c>
      <c r="B131" s="24">
        <f>B106</f>
        <v>525.99999999999989</v>
      </c>
      <c r="C131" s="25" t="s">
        <v>38</v>
      </c>
      <c r="D131" s="24">
        <f>D104</f>
        <v>200</v>
      </c>
    </row>
    <row r="132" spans="1:4" ht="11" customHeight="1" x14ac:dyDescent="0.25">
      <c r="A132" s="15"/>
      <c r="B132" s="15"/>
      <c r="C132" s="15"/>
      <c r="D13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EFD2-DE56-5E4D-8752-5530E3376B67}">
  <dimension ref="A1:D135"/>
  <sheetViews>
    <sheetView showGridLines="0" zoomScale="150" zoomScaleNormal="150" workbookViewId="0">
      <selection activeCell="A2" sqref="A2"/>
    </sheetView>
  </sheetViews>
  <sheetFormatPr baseColWidth="10" defaultRowHeight="19" x14ac:dyDescent="0.25"/>
  <cols>
    <col min="1" max="1" width="46.1640625" style="26" customWidth="1"/>
    <col min="2" max="2" width="11.83203125" style="26" customWidth="1"/>
    <col min="3" max="3" width="41.83203125" style="26" customWidth="1"/>
    <col min="4" max="4" width="12" style="26" customWidth="1"/>
    <col min="5" max="16384" width="10.83203125" style="26"/>
  </cols>
  <sheetData>
    <row r="1" spans="1:4" ht="11" customHeight="1" x14ac:dyDescent="0.25">
      <c r="A1" s="12"/>
      <c r="B1" s="12"/>
      <c r="C1" s="12"/>
      <c r="D1" s="12"/>
    </row>
    <row r="2" spans="1:4" s="34" customFormat="1" x14ac:dyDescent="0.25">
      <c r="A2" s="8" t="s">
        <v>60</v>
      </c>
      <c r="B2" s="8" t="s">
        <v>0</v>
      </c>
      <c r="C2" s="8" t="s">
        <v>61</v>
      </c>
      <c r="D2" s="8" t="s">
        <v>0</v>
      </c>
    </row>
    <row r="3" spans="1:4" ht="11" customHeight="1" x14ac:dyDescent="0.25">
      <c r="A3" s="15"/>
      <c r="B3" s="15"/>
      <c r="C3" s="13"/>
      <c r="D3" s="15"/>
    </row>
    <row r="4" spans="1:4" ht="11" customHeight="1" x14ac:dyDescent="0.25">
      <c r="A4" s="12"/>
      <c r="B4" s="12"/>
      <c r="C4" s="35"/>
      <c r="D4" s="33"/>
    </row>
    <row r="5" spans="1:4" x14ac:dyDescent="0.25">
      <c r="A5" s="13"/>
      <c r="B5" s="13"/>
      <c r="C5" s="31" t="s">
        <v>22</v>
      </c>
      <c r="D5" s="24">
        <v>5</v>
      </c>
    </row>
    <row r="6" spans="1:4" x14ac:dyDescent="0.25">
      <c r="A6" s="13" t="s">
        <v>11</v>
      </c>
      <c r="B6" s="24">
        <v>100</v>
      </c>
      <c r="C6" s="31" t="s">
        <v>23</v>
      </c>
      <c r="D6" s="24">
        <v>35</v>
      </c>
    </row>
    <row r="7" spans="1:4" x14ac:dyDescent="0.25">
      <c r="A7" s="15" t="s">
        <v>78</v>
      </c>
      <c r="B7" s="27">
        <v>-30</v>
      </c>
      <c r="C7" s="32" t="s">
        <v>24</v>
      </c>
      <c r="D7" s="27">
        <v>20</v>
      </c>
    </row>
    <row r="8" spans="1:4" ht="11" customHeight="1" x14ac:dyDescent="0.25">
      <c r="A8" s="13"/>
      <c r="B8" s="24"/>
      <c r="C8" s="33"/>
      <c r="D8" s="28"/>
    </row>
    <row r="9" spans="1:4" x14ac:dyDescent="0.25">
      <c r="A9" s="13" t="s">
        <v>13</v>
      </c>
      <c r="B9" s="24">
        <f>B6+B7</f>
        <v>70</v>
      </c>
      <c r="C9" s="25" t="s">
        <v>25</v>
      </c>
      <c r="D9" s="24">
        <f>SUM(D5:D7)</f>
        <v>60</v>
      </c>
    </row>
    <row r="10" spans="1:4" x14ac:dyDescent="0.25">
      <c r="A10" s="13" t="s">
        <v>14</v>
      </c>
      <c r="B10" s="24"/>
      <c r="C10" s="25"/>
      <c r="D10" s="24"/>
    </row>
    <row r="11" spans="1:4" x14ac:dyDescent="0.25">
      <c r="A11" s="13" t="s">
        <v>15</v>
      </c>
      <c r="B11" s="24"/>
      <c r="C11" s="25" t="s">
        <v>28</v>
      </c>
      <c r="D11" s="24">
        <v>40</v>
      </c>
    </row>
    <row r="12" spans="1:4" s="4" customFormat="1" ht="11" customHeight="1" x14ac:dyDescent="0.25">
      <c r="A12" s="13"/>
      <c r="B12" s="24"/>
      <c r="C12" s="7"/>
      <c r="D12" s="21"/>
    </row>
    <row r="13" spans="1:4" x14ac:dyDescent="0.25">
      <c r="A13" s="6" t="s">
        <v>16</v>
      </c>
      <c r="B13" s="21">
        <f>B9+B10+B11</f>
        <v>70</v>
      </c>
      <c r="C13" s="7" t="s">
        <v>26</v>
      </c>
      <c r="D13" s="21">
        <f>D9+D11</f>
        <v>100</v>
      </c>
    </row>
    <row r="14" spans="1:4" ht="11" customHeight="1" x14ac:dyDescent="0.25">
      <c r="A14" s="13"/>
      <c r="B14" s="24"/>
      <c r="C14" s="25"/>
      <c r="D14" s="24"/>
    </row>
    <row r="15" spans="1:4" x14ac:dyDescent="0.25">
      <c r="A15" s="13" t="s">
        <v>17</v>
      </c>
      <c r="B15" s="24">
        <v>10</v>
      </c>
      <c r="C15" s="13"/>
      <c r="D15" s="13"/>
    </row>
    <row r="16" spans="1:4" x14ac:dyDescent="0.25">
      <c r="A16" s="13" t="s">
        <v>18</v>
      </c>
      <c r="B16" s="24">
        <v>15</v>
      </c>
      <c r="C16" s="25" t="s">
        <v>27</v>
      </c>
      <c r="D16" s="24">
        <v>40</v>
      </c>
    </row>
    <row r="17" spans="1:4" x14ac:dyDescent="0.25">
      <c r="A17" s="13" t="s">
        <v>41</v>
      </c>
      <c r="B17" s="24">
        <v>15</v>
      </c>
      <c r="C17" s="25" t="s">
        <v>112</v>
      </c>
      <c r="D17" s="24">
        <v>25</v>
      </c>
    </row>
    <row r="18" spans="1:4" x14ac:dyDescent="0.25">
      <c r="A18" s="13" t="s">
        <v>19</v>
      </c>
      <c r="B18" s="24">
        <v>60</v>
      </c>
      <c r="C18" s="25" t="s">
        <v>29</v>
      </c>
      <c r="D18" s="24">
        <v>5</v>
      </c>
    </row>
    <row r="19" spans="1:4" ht="11" customHeight="1" x14ac:dyDescent="0.25">
      <c r="A19" s="13"/>
      <c r="B19" s="24"/>
      <c r="C19" s="25"/>
      <c r="D19" s="24"/>
    </row>
    <row r="20" spans="1:4" s="4" customFormat="1" x14ac:dyDescent="0.25">
      <c r="A20" s="6" t="s">
        <v>20</v>
      </c>
      <c r="B20" s="21">
        <f>SUM(B15:B18)</f>
        <v>100</v>
      </c>
      <c r="C20" s="6" t="s">
        <v>30</v>
      </c>
      <c r="D20" s="21">
        <f>SUM(D16:D18)</f>
        <v>70</v>
      </c>
    </row>
    <row r="21" spans="1:4" ht="11" customHeight="1" x14ac:dyDescent="0.25">
      <c r="A21" s="13"/>
      <c r="B21" s="24"/>
      <c r="C21" s="7"/>
      <c r="D21" s="21"/>
    </row>
    <row r="22" spans="1:4" s="4" customFormat="1" x14ac:dyDescent="0.25">
      <c r="A22" s="6" t="s">
        <v>21</v>
      </c>
      <c r="B22" s="21">
        <f>B13+B20</f>
        <v>170</v>
      </c>
      <c r="C22" s="6" t="s">
        <v>31</v>
      </c>
      <c r="D22" s="21">
        <f>D13+D20</f>
        <v>170</v>
      </c>
    </row>
    <row r="23" spans="1:4" ht="11" customHeight="1" x14ac:dyDescent="0.25">
      <c r="A23" s="15"/>
      <c r="B23" s="15"/>
      <c r="C23" s="9"/>
      <c r="D23" s="9"/>
    </row>
    <row r="26" spans="1:4" ht="11" customHeight="1" x14ac:dyDescent="0.25">
      <c r="A26" s="12"/>
      <c r="B26" s="12"/>
      <c r="C26" s="12"/>
      <c r="D26" s="12"/>
    </row>
    <row r="27" spans="1:4" x14ac:dyDescent="0.25">
      <c r="A27" s="8" t="s">
        <v>65</v>
      </c>
      <c r="B27" s="30" t="s">
        <v>0</v>
      </c>
      <c r="C27" s="8" t="s">
        <v>66</v>
      </c>
      <c r="D27" s="30" t="str">
        <f>B27</f>
        <v>N</v>
      </c>
    </row>
    <row r="28" spans="1:4" ht="11" customHeight="1" x14ac:dyDescent="0.25">
      <c r="A28" s="13"/>
      <c r="B28" s="13"/>
      <c r="C28" s="13"/>
      <c r="D28" s="13"/>
    </row>
    <row r="29" spans="1:4" ht="11" customHeight="1" x14ac:dyDescent="0.25">
      <c r="A29" s="12"/>
      <c r="B29" s="12"/>
      <c r="C29" s="23"/>
      <c r="D29" s="23"/>
    </row>
    <row r="30" spans="1:4" x14ac:dyDescent="0.25">
      <c r="A30" s="13" t="s">
        <v>42</v>
      </c>
      <c r="B30" s="24">
        <f>B13</f>
        <v>70</v>
      </c>
      <c r="C30" s="25" t="s">
        <v>40</v>
      </c>
      <c r="D30" s="24">
        <f>D9</f>
        <v>60</v>
      </c>
    </row>
    <row r="31" spans="1:4" x14ac:dyDescent="0.25">
      <c r="A31" s="13"/>
      <c r="B31" s="14"/>
      <c r="C31" s="25"/>
      <c r="D31" s="24"/>
    </row>
    <row r="32" spans="1:4" x14ac:dyDescent="0.25">
      <c r="A32" s="6" t="s">
        <v>43</v>
      </c>
      <c r="B32" s="21">
        <f>B15+B16+B17-(D17+D18)</f>
        <v>10</v>
      </c>
      <c r="C32" s="25" t="s">
        <v>34</v>
      </c>
      <c r="D32" s="24">
        <f>D11+D16-B18</f>
        <v>20</v>
      </c>
    </row>
    <row r="33" spans="1:4" x14ac:dyDescent="0.25">
      <c r="A33" s="13"/>
      <c r="B33" s="14"/>
      <c r="C33" s="25"/>
      <c r="D33" s="24"/>
    </row>
    <row r="34" spans="1:4" x14ac:dyDescent="0.25">
      <c r="A34" s="6" t="s">
        <v>44</v>
      </c>
      <c r="B34" s="21">
        <f>B30+B32</f>
        <v>80</v>
      </c>
      <c r="C34" s="7" t="s">
        <v>48</v>
      </c>
      <c r="D34" s="21">
        <f>D30+D32</f>
        <v>80</v>
      </c>
    </row>
    <row r="35" spans="1:4" ht="11" customHeight="1" x14ac:dyDescent="0.25">
      <c r="A35" s="13"/>
      <c r="B35" s="13"/>
      <c r="C35" s="25"/>
      <c r="D35" s="7"/>
    </row>
    <row r="36" spans="1:4" ht="11" customHeight="1" x14ac:dyDescent="0.25">
      <c r="A36" s="12"/>
      <c r="B36" s="12"/>
      <c r="C36" s="23"/>
      <c r="D36" s="23"/>
    </row>
    <row r="37" spans="1:4" x14ac:dyDescent="0.25">
      <c r="A37" s="13" t="s">
        <v>45</v>
      </c>
      <c r="B37" s="24">
        <f>D13</f>
        <v>100</v>
      </c>
      <c r="C37" s="25" t="s">
        <v>35</v>
      </c>
      <c r="D37" s="24">
        <f>B41</f>
        <v>30</v>
      </c>
    </row>
    <row r="38" spans="1:4" x14ac:dyDescent="0.25">
      <c r="A38" s="13"/>
      <c r="B38" s="14"/>
      <c r="C38" s="25"/>
      <c r="D38" s="24"/>
    </row>
    <row r="39" spans="1:4" x14ac:dyDescent="0.25">
      <c r="A39" s="13" t="s">
        <v>46</v>
      </c>
      <c r="B39" s="24">
        <f>-B9</f>
        <v>-70</v>
      </c>
      <c r="C39" s="25" t="s">
        <v>36</v>
      </c>
      <c r="D39" s="24">
        <f>-B32</f>
        <v>-10</v>
      </c>
    </row>
    <row r="40" spans="1:4" x14ac:dyDescent="0.25">
      <c r="A40" s="13"/>
      <c r="B40" s="14"/>
      <c r="C40" s="25"/>
      <c r="D40" s="24"/>
    </row>
    <row r="41" spans="1:4" x14ac:dyDescent="0.25">
      <c r="A41" s="6" t="s">
        <v>47</v>
      </c>
      <c r="B41" s="21">
        <f>B37+B39</f>
        <v>30</v>
      </c>
      <c r="C41" s="7" t="s">
        <v>37</v>
      </c>
      <c r="D41" s="21">
        <f>D37+D39</f>
        <v>20</v>
      </c>
    </row>
    <row r="42" spans="1:4" ht="11" customHeight="1" x14ac:dyDescent="0.25">
      <c r="A42" s="15"/>
      <c r="B42" s="36"/>
      <c r="C42" s="9"/>
      <c r="D42" s="27"/>
    </row>
    <row r="43" spans="1:4" ht="11" customHeight="1" x14ac:dyDescent="0.25">
      <c r="A43" s="12"/>
      <c r="B43" s="37"/>
      <c r="C43" s="23"/>
      <c r="D43" s="28"/>
    </row>
    <row r="44" spans="1:4" x14ac:dyDescent="0.25">
      <c r="A44" s="13" t="s">
        <v>39</v>
      </c>
      <c r="B44" s="24">
        <f>B18</f>
        <v>60</v>
      </c>
      <c r="C44" s="25" t="s">
        <v>38</v>
      </c>
      <c r="D44" s="24">
        <f>D16</f>
        <v>40</v>
      </c>
    </row>
    <row r="45" spans="1:4" ht="11" customHeight="1" x14ac:dyDescent="0.25">
      <c r="A45" s="15"/>
      <c r="B45" s="15"/>
      <c r="C45" s="15"/>
      <c r="D45" s="15"/>
    </row>
    <row r="47" spans="1:4" ht="11" customHeight="1" x14ac:dyDescent="0.25">
      <c r="A47" s="12"/>
      <c r="B47" s="12"/>
    </row>
    <row r="48" spans="1:4" x14ac:dyDescent="0.25">
      <c r="A48" s="8" t="s">
        <v>115</v>
      </c>
      <c r="B48" s="8" t="s">
        <v>62</v>
      </c>
    </row>
    <row r="49" spans="1:2" ht="11" customHeight="1" x14ac:dyDescent="0.25">
      <c r="A49" s="10"/>
      <c r="B49" s="13"/>
    </row>
    <row r="50" spans="1:2" ht="11" customHeight="1" x14ac:dyDescent="0.25">
      <c r="A50" s="12"/>
      <c r="B50" s="12"/>
    </row>
    <row r="51" spans="1:2" x14ac:dyDescent="0.25">
      <c r="A51" s="13" t="s">
        <v>50</v>
      </c>
      <c r="B51" s="24">
        <v>400</v>
      </c>
    </row>
    <row r="52" spans="1:2" x14ac:dyDescent="0.25">
      <c r="A52" s="13" t="s">
        <v>1</v>
      </c>
      <c r="B52" s="24">
        <v>94</v>
      </c>
    </row>
    <row r="53" spans="1:2" x14ac:dyDescent="0.25">
      <c r="A53" s="13" t="s">
        <v>51</v>
      </c>
      <c r="B53" s="24">
        <v>15</v>
      </c>
    </row>
    <row r="54" spans="1:2" x14ac:dyDescent="0.25">
      <c r="A54" s="13" t="s">
        <v>52</v>
      </c>
      <c r="B54" s="24">
        <v>10</v>
      </c>
    </row>
    <row r="55" spans="1:2" ht="20" x14ac:dyDescent="0.25">
      <c r="A55" s="51" t="s">
        <v>53</v>
      </c>
      <c r="B55" s="52">
        <v>0.2</v>
      </c>
    </row>
    <row r="56" spans="1:2" x14ac:dyDescent="0.25">
      <c r="A56" s="13" t="s">
        <v>54</v>
      </c>
      <c r="B56" s="38">
        <f>'Initial data Investor'!B56</f>
        <v>0.05</v>
      </c>
    </row>
    <row r="57" spans="1:2" x14ac:dyDescent="0.25">
      <c r="A57" s="13" t="s">
        <v>59</v>
      </c>
      <c r="B57" s="38">
        <f>'Initial data Investor'!B57</f>
        <v>0.25</v>
      </c>
    </row>
    <row r="58" spans="1:2" x14ac:dyDescent="0.25">
      <c r="A58" s="13" t="s">
        <v>63</v>
      </c>
      <c r="B58" s="48">
        <f>2/3</f>
        <v>0.66666666666666663</v>
      </c>
    </row>
    <row r="59" spans="1:2" ht="11" customHeight="1" x14ac:dyDescent="0.25">
      <c r="A59" s="15"/>
      <c r="B59" s="39"/>
    </row>
    <row r="60" spans="1:2" ht="11" customHeight="1" x14ac:dyDescent="0.25">
      <c r="A60" s="40"/>
      <c r="B60" s="41"/>
    </row>
    <row r="61" spans="1:2" x14ac:dyDescent="0.25">
      <c r="A61" s="42" t="s">
        <v>55</v>
      </c>
      <c r="B61" s="43"/>
    </row>
    <row r="62" spans="1:2" x14ac:dyDescent="0.25">
      <c r="A62" s="42" t="s">
        <v>56</v>
      </c>
      <c r="B62" s="43"/>
    </row>
    <row r="63" spans="1:2" x14ac:dyDescent="0.25">
      <c r="A63" s="42" t="s">
        <v>64</v>
      </c>
      <c r="B63" s="49"/>
    </row>
    <row r="64" spans="1:2" x14ac:dyDescent="0.25">
      <c r="A64" s="42" t="s">
        <v>58</v>
      </c>
      <c r="B64" s="44"/>
    </row>
    <row r="65" spans="1:4" ht="11" customHeight="1" x14ac:dyDescent="0.25">
      <c r="A65" s="45"/>
      <c r="B65" s="46"/>
    </row>
    <row r="66" spans="1:4" x14ac:dyDescent="0.25">
      <c r="B66" s="34"/>
    </row>
    <row r="68" spans="1:4" ht="11" customHeight="1" x14ac:dyDescent="0.25">
      <c r="A68" s="12"/>
      <c r="B68" s="37"/>
      <c r="C68" s="12"/>
      <c r="D68" s="37"/>
    </row>
    <row r="69" spans="1:4" x14ac:dyDescent="0.25">
      <c r="A69" s="8" t="s">
        <v>116</v>
      </c>
      <c r="B69" s="8" t="s">
        <v>62</v>
      </c>
      <c r="C69" s="8" t="s">
        <v>117</v>
      </c>
      <c r="D69" s="8" t="s">
        <v>62</v>
      </c>
    </row>
    <row r="70" spans="1:4" ht="11" customHeight="1" x14ac:dyDescent="0.25">
      <c r="A70" s="10"/>
      <c r="B70" s="11"/>
      <c r="C70" s="10"/>
      <c r="D70" s="11"/>
    </row>
    <row r="71" spans="1:4" ht="11" customHeight="1" x14ac:dyDescent="0.25">
      <c r="A71" s="12"/>
      <c r="B71" s="37"/>
      <c r="C71" s="12"/>
      <c r="D71" s="12"/>
    </row>
    <row r="72" spans="1:4" x14ac:dyDescent="0.25">
      <c r="A72" s="13" t="s">
        <v>50</v>
      </c>
      <c r="B72" s="24">
        <f>B51</f>
        <v>400</v>
      </c>
      <c r="C72" s="13" t="s">
        <v>1</v>
      </c>
      <c r="D72" s="24">
        <f>B74</f>
        <v>94</v>
      </c>
    </row>
    <row r="73" spans="1:4" x14ac:dyDescent="0.25">
      <c r="A73" s="13"/>
      <c r="B73" s="24"/>
      <c r="C73" s="13" t="s">
        <v>87</v>
      </c>
      <c r="D73" s="24">
        <f>B80</f>
        <v>-4</v>
      </c>
    </row>
    <row r="74" spans="1:4" x14ac:dyDescent="0.25">
      <c r="A74" s="13" t="s">
        <v>1</v>
      </c>
      <c r="B74" s="24">
        <f>B52</f>
        <v>94</v>
      </c>
      <c r="C74" s="13" t="s">
        <v>88</v>
      </c>
      <c r="D74" s="24">
        <f>B84</f>
        <v>-20</v>
      </c>
    </row>
    <row r="75" spans="1:4" x14ac:dyDescent="0.25">
      <c r="A75" s="13"/>
      <c r="B75" s="13"/>
      <c r="C75" s="13"/>
      <c r="D75" s="14"/>
    </row>
    <row r="76" spans="1:4" x14ac:dyDescent="0.25">
      <c r="A76" s="15" t="s">
        <v>69</v>
      </c>
      <c r="B76" s="27">
        <f>-B54</f>
        <v>-10</v>
      </c>
      <c r="C76" s="13" t="s">
        <v>74</v>
      </c>
      <c r="D76" s="24">
        <f>SUM(D72:D74)</f>
        <v>70</v>
      </c>
    </row>
    <row r="77" spans="1:4" x14ac:dyDescent="0.25">
      <c r="A77" s="13"/>
      <c r="B77" s="24"/>
      <c r="C77" s="13"/>
      <c r="D77" s="14"/>
    </row>
    <row r="78" spans="1:4" x14ac:dyDescent="0.25">
      <c r="A78" s="13" t="s">
        <v>2</v>
      </c>
      <c r="B78" s="24">
        <f>B74+B76</f>
        <v>84</v>
      </c>
      <c r="C78" s="13" t="s">
        <v>89</v>
      </c>
      <c r="D78" s="24">
        <f>B32-B122</f>
        <v>-2</v>
      </c>
    </row>
    <row r="79" spans="1:4" x14ac:dyDescent="0.25">
      <c r="A79" s="13"/>
      <c r="B79" s="13"/>
      <c r="C79" s="13"/>
      <c r="D79" s="14"/>
    </row>
    <row r="80" spans="1:4" x14ac:dyDescent="0.25">
      <c r="A80" s="15" t="s">
        <v>70</v>
      </c>
      <c r="B80" s="27">
        <f>-B56*(D11+D16)</f>
        <v>-4</v>
      </c>
      <c r="C80" s="13" t="s">
        <v>75</v>
      </c>
      <c r="D80" s="24">
        <f>D76+D78</f>
        <v>68</v>
      </c>
    </row>
    <row r="81" spans="1:4" x14ac:dyDescent="0.25">
      <c r="A81" s="13"/>
      <c r="B81" s="24"/>
      <c r="C81" s="13"/>
      <c r="D81" s="14"/>
    </row>
    <row r="82" spans="1:4" x14ac:dyDescent="0.25">
      <c r="A82" s="13" t="s">
        <v>113</v>
      </c>
      <c r="B82" s="24">
        <f>B78+B80</f>
        <v>80</v>
      </c>
      <c r="C82" s="13" t="s">
        <v>90</v>
      </c>
      <c r="D82" s="24">
        <f>-B53</f>
        <v>-15</v>
      </c>
    </row>
    <row r="83" spans="1:4" x14ac:dyDescent="0.25">
      <c r="A83" s="13"/>
      <c r="B83" s="13"/>
      <c r="C83" s="13"/>
      <c r="D83" s="14"/>
    </row>
    <row r="84" spans="1:4" x14ac:dyDescent="0.25">
      <c r="A84" s="15" t="s">
        <v>71</v>
      </c>
      <c r="B84" s="27">
        <f>-B82*B57</f>
        <v>-20</v>
      </c>
      <c r="C84" s="13" t="s">
        <v>76</v>
      </c>
      <c r="D84" s="24">
        <f>D80+D82</f>
        <v>53</v>
      </c>
    </row>
    <row r="85" spans="1:4" x14ac:dyDescent="0.25">
      <c r="A85" s="13"/>
      <c r="B85" s="24"/>
      <c r="C85" s="13"/>
      <c r="D85" s="14"/>
    </row>
    <row r="86" spans="1:4" x14ac:dyDescent="0.25">
      <c r="A86" s="13" t="s">
        <v>72</v>
      </c>
      <c r="B86" s="50">
        <f>B82+B84</f>
        <v>60</v>
      </c>
      <c r="C86" s="13" t="s">
        <v>91</v>
      </c>
      <c r="D86" s="24">
        <f>-B88</f>
        <v>-40</v>
      </c>
    </row>
    <row r="87" spans="1:4" x14ac:dyDescent="0.25">
      <c r="A87" s="13"/>
      <c r="B87" s="24"/>
      <c r="C87" s="13"/>
      <c r="D87" s="24"/>
    </row>
    <row r="88" spans="1:4" x14ac:dyDescent="0.25">
      <c r="A88" s="13" t="s">
        <v>73</v>
      </c>
      <c r="B88" s="24">
        <f>B86*B58</f>
        <v>40</v>
      </c>
      <c r="C88" s="13" t="s">
        <v>77</v>
      </c>
      <c r="D88" s="24">
        <f>D84+D86</f>
        <v>13</v>
      </c>
    </row>
    <row r="89" spans="1:4" ht="11" customHeight="1" x14ac:dyDescent="0.25">
      <c r="A89" s="15"/>
      <c r="B89" s="36"/>
      <c r="C89" s="15"/>
      <c r="D89" s="15"/>
    </row>
    <row r="92" spans="1:4" ht="11" customHeight="1" x14ac:dyDescent="0.25">
      <c r="A92" s="12"/>
      <c r="B92" s="12"/>
      <c r="C92" s="12"/>
      <c r="D92" s="12"/>
    </row>
    <row r="93" spans="1:4" x14ac:dyDescent="0.25">
      <c r="A93" s="8" t="str">
        <f>A2</f>
        <v>Target (T)  -  Assets</v>
      </c>
      <c r="B93" s="8" t="s">
        <v>3</v>
      </c>
      <c r="C93" s="8" t="str">
        <f>C2</f>
        <v>Target (T) - Equity &amp; liabilities</v>
      </c>
      <c r="D93" s="8" t="s">
        <v>3</v>
      </c>
    </row>
    <row r="94" spans="1:4" ht="11" customHeight="1" x14ac:dyDescent="0.25">
      <c r="A94" s="15"/>
      <c r="B94" s="15"/>
      <c r="C94" s="13"/>
      <c r="D94" s="15"/>
    </row>
    <row r="95" spans="1:4" ht="11" customHeight="1" x14ac:dyDescent="0.25">
      <c r="A95" s="12"/>
      <c r="B95" s="12"/>
      <c r="C95" s="12"/>
      <c r="D95" s="33"/>
    </row>
    <row r="96" spans="1:4" x14ac:dyDescent="0.25">
      <c r="A96" s="13"/>
      <c r="B96" s="13"/>
      <c r="C96" s="31" t="s">
        <v>22</v>
      </c>
      <c r="D96" s="24">
        <f>D5</f>
        <v>5</v>
      </c>
    </row>
    <row r="97" spans="1:4" x14ac:dyDescent="0.25">
      <c r="A97" s="13" t="s">
        <v>11</v>
      </c>
      <c r="B97" s="24">
        <f>B6+B53</f>
        <v>115</v>
      </c>
      <c r="C97" s="31" t="s">
        <v>23</v>
      </c>
      <c r="D97" s="24">
        <f>D6</f>
        <v>35</v>
      </c>
    </row>
    <row r="98" spans="1:4" x14ac:dyDescent="0.25">
      <c r="A98" s="15" t="s">
        <v>78</v>
      </c>
      <c r="B98" s="27">
        <f>B7-B54</f>
        <v>-40</v>
      </c>
      <c r="C98" s="32" t="s">
        <v>24</v>
      </c>
      <c r="D98" s="27">
        <f>D7+B86-B88</f>
        <v>40</v>
      </c>
    </row>
    <row r="99" spans="1:4" ht="11" customHeight="1" x14ac:dyDescent="0.25">
      <c r="A99" s="13"/>
      <c r="B99" s="24"/>
      <c r="C99" s="33"/>
      <c r="D99" s="24"/>
    </row>
    <row r="100" spans="1:4" x14ac:dyDescent="0.25">
      <c r="A100" s="13" t="s">
        <v>13</v>
      </c>
      <c r="B100" s="24">
        <f>B97+B98</f>
        <v>75</v>
      </c>
      <c r="C100" s="25" t="s">
        <v>25</v>
      </c>
      <c r="D100" s="24">
        <f>SUM(D96:D98)</f>
        <v>80</v>
      </c>
    </row>
    <row r="101" spans="1:4" x14ac:dyDescent="0.25">
      <c r="A101" s="13" t="s">
        <v>14</v>
      </c>
      <c r="B101" s="24"/>
      <c r="C101" s="25"/>
      <c r="D101" s="24"/>
    </row>
    <row r="102" spans="1:4" x14ac:dyDescent="0.25">
      <c r="A102" s="13" t="s">
        <v>15</v>
      </c>
      <c r="B102" s="24"/>
      <c r="C102" s="25" t="s">
        <v>28</v>
      </c>
      <c r="D102" s="24">
        <f>D11</f>
        <v>40</v>
      </c>
    </row>
    <row r="103" spans="1:4" ht="11" customHeight="1" x14ac:dyDescent="0.25">
      <c r="A103" s="13"/>
      <c r="B103" s="24"/>
      <c r="C103" s="7"/>
      <c r="D103" s="21"/>
    </row>
    <row r="104" spans="1:4" x14ac:dyDescent="0.25">
      <c r="A104" s="6" t="s">
        <v>16</v>
      </c>
      <c r="B104" s="21">
        <f>B100+B101+B102</f>
        <v>75</v>
      </c>
      <c r="C104" s="7" t="s">
        <v>26</v>
      </c>
      <c r="D104" s="21">
        <f>D100+D102</f>
        <v>120</v>
      </c>
    </row>
    <row r="105" spans="1:4" ht="11" customHeight="1" x14ac:dyDescent="0.25">
      <c r="A105" s="13"/>
      <c r="B105" s="24"/>
      <c r="C105" s="25"/>
      <c r="D105" s="24"/>
    </row>
    <row r="106" spans="1:4" x14ac:dyDescent="0.25">
      <c r="A106" s="13" t="s">
        <v>17</v>
      </c>
      <c r="B106" s="24">
        <f>B15*(1+gbfrc)</f>
        <v>12</v>
      </c>
      <c r="C106" s="13"/>
      <c r="D106" s="13"/>
    </row>
    <row r="107" spans="1:4" x14ac:dyDescent="0.25">
      <c r="A107" s="13" t="s">
        <v>18</v>
      </c>
      <c r="B107" s="24">
        <f>B16*(1+gbfrc)</f>
        <v>18</v>
      </c>
      <c r="C107" s="25" t="s">
        <v>27</v>
      </c>
      <c r="D107" s="24">
        <f>D16</f>
        <v>40</v>
      </c>
    </row>
    <row r="108" spans="1:4" x14ac:dyDescent="0.25">
      <c r="A108" s="13" t="s">
        <v>41</v>
      </c>
      <c r="B108" s="24">
        <f>B17*(1+gbfrc)</f>
        <v>18</v>
      </c>
      <c r="C108" s="25" t="s">
        <v>112</v>
      </c>
      <c r="D108" s="24">
        <f>D17*(1+gbfrc)</f>
        <v>30</v>
      </c>
    </row>
    <row r="109" spans="1:4" x14ac:dyDescent="0.25">
      <c r="A109" s="13" t="s">
        <v>19</v>
      </c>
      <c r="B109" s="24">
        <f>B18+D88</f>
        <v>73</v>
      </c>
      <c r="C109" s="25" t="s">
        <v>29</v>
      </c>
      <c r="D109" s="24">
        <f>D18*(1+gbfrc)</f>
        <v>6</v>
      </c>
    </row>
    <row r="110" spans="1:4" ht="11" customHeight="1" x14ac:dyDescent="0.25">
      <c r="A110" s="13"/>
      <c r="B110" s="24"/>
      <c r="C110" s="25"/>
      <c r="D110" s="24"/>
    </row>
    <row r="111" spans="1:4" x14ac:dyDescent="0.25">
      <c r="A111" s="6" t="s">
        <v>20</v>
      </c>
      <c r="B111" s="21">
        <f>SUM(B106:B109)</f>
        <v>121</v>
      </c>
      <c r="C111" s="6" t="s">
        <v>30</v>
      </c>
      <c r="D111" s="21">
        <f>SUM(D107:D109)</f>
        <v>76</v>
      </c>
    </row>
    <row r="112" spans="1:4" ht="11" customHeight="1" x14ac:dyDescent="0.25">
      <c r="A112" s="13"/>
      <c r="B112" s="24"/>
      <c r="C112" s="7"/>
      <c r="D112" s="21"/>
    </row>
    <row r="113" spans="1:4" x14ac:dyDescent="0.25">
      <c r="A113" s="6" t="s">
        <v>21</v>
      </c>
      <c r="B113" s="21">
        <f>B104+B111</f>
        <v>196</v>
      </c>
      <c r="C113" s="6" t="s">
        <v>31</v>
      </c>
      <c r="D113" s="21">
        <f>D104+D111</f>
        <v>196</v>
      </c>
    </row>
    <row r="114" spans="1:4" ht="11" customHeight="1" x14ac:dyDescent="0.25">
      <c r="A114" s="15"/>
      <c r="B114" s="15"/>
      <c r="C114" s="9"/>
      <c r="D114" s="9"/>
    </row>
    <row r="116" spans="1:4" ht="11" customHeight="1" x14ac:dyDescent="0.25">
      <c r="A116" s="12"/>
      <c r="B116" s="12"/>
      <c r="C116" s="12"/>
      <c r="D116" s="12"/>
    </row>
    <row r="117" spans="1:4" x14ac:dyDescent="0.25">
      <c r="A117" s="8" t="s">
        <v>65</v>
      </c>
      <c r="B117" s="30" t="s">
        <v>3</v>
      </c>
      <c r="C117" s="8" t="s">
        <v>66</v>
      </c>
      <c r="D117" s="30" t="str">
        <f>B117</f>
        <v>N + 1</v>
      </c>
    </row>
    <row r="118" spans="1:4" ht="11" customHeight="1" x14ac:dyDescent="0.25">
      <c r="A118" s="13"/>
      <c r="B118" s="13"/>
      <c r="C118" s="13"/>
      <c r="D118" s="13"/>
    </row>
    <row r="119" spans="1:4" ht="11" customHeight="1" x14ac:dyDescent="0.25">
      <c r="A119" s="12"/>
      <c r="B119" s="12"/>
      <c r="C119" s="23"/>
      <c r="D119" s="23"/>
    </row>
    <row r="120" spans="1:4" x14ac:dyDescent="0.25">
      <c r="A120" s="13" t="s">
        <v>42</v>
      </c>
      <c r="B120" s="24">
        <f>B100</f>
        <v>75</v>
      </c>
      <c r="C120" s="25" t="s">
        <v>40</v>
      </c>
      <c r="D120" s="24">
        <f>D100</f>
        <v>80</v>
      </c>
    </row>
    <row r="121" spans="1:4" x14ac:dyDescent="0.25">
      <c r="A121" s="13"/>
      <c r="B121" s="14"/>
      <c r="C121" s="25"/>
      <c r="D121" s="24"/>
    </row>
    <row r="122" spans="1:4" x14ac:dyDescent="0.25">
      <c r="A122" s="6" t="s">
        <v>43</v>
      </c>
      <c r="B122" s="21">
        <f>B106+B107+B108-(D108+D109)</f>
        <v>12</v>
      </c>
      <c r="C122" s="25" t="s">
        <v>34</v>
      </c>
      <c r="D122" s="24">
        <f>D107+D102-B109</f>
        <v>7</v>
      </c>
    </row>
    <row r="123" spans="1:4" x14ac:dyDescent="0.25">
      <c r="A123" s="13"/>
      <c r="B123" s="14"/>
      <c r="C123" s="25"/>
      <c r="D123" s="24"/>
    </row>
    <row r="124" spans="1:4" x14ac:dyDescent="0.25">
      <c r="A124" s="6" t="s">
        <v>44</v>
      </c>
      <c r="B124" s="21">
        <f>B120+B122</f>
        <v>87</v>
      </c>
      <c r="C124" s="7" t="s">
        <v>48</v>
      </c>
      <c r="D124" s="21">
        <f>D120+D122</f>
        <v>87</v>
      </c>
    </row>
    <row r="125" spans="1:4" ht="11" customHeight="1" x14ac:dyDescent="0.25">
      <c r="A125" s="13"/>
      <c r="B125" s="13"/>
      <c r="C125" s="25"/>
      <c r="D125" s="7"/>
    </row>
    <row r="126" spans="1:4" ht="11" customHeight="1" x14ac:dyDescent="0.25">
      <c r="A126" s="12"/>
      <c r="B126" s="12"/>
      <c r="C126" s="23"/>
      <c r="D126" s="23"/>
    </row>
    <row r="127" spans="1:4" x14ac:dyDescent="0.25">
      <c r="A127" s="13" t="s">
        <v>45</v>
      </c>
      <c r="B127" s="24">
        <f>D104</f>
        <v>120</v>
      </c>
      <c r="C127" s="25" t="s">
        <v>35</v>
      </c>
      <c r="D127" s="24">
        <f>B131</f>
        <v>45</v>
      </c>
    </row>
    <row r="128" spans="1:4" x14ac:dyDescent="0.25">
      <c r="A128" s="13"/>
      <c r="B128" s="14"/>
      <c r="C128" s="25"/>
      <c r="D128" s="24"/>
    </row>
    <row r="129" spans="1:4" x14ac:dyDescent="0.25">
      <c r="A129" s="13" t="s">
        <v>46</v>
      </c>
      <c r="B129" s="24">
        <f>-B104</f>
        <v>-75</v>
      </c>
      <c r="C129" s="25" t="s">
        <v>36</v>
      </c>
      <c r="D129" s="24">
        <f>-B122</f>
        <v>-12</v>
      </c>
    </row>
    <row r="130" spans="1:4" x14ac:dyDescent="0.25">
      <c r="A130" s="13"/>
      <c r="B130" s="14"/>
      <c r="C130" s="25"/>
      <c r="D130" s="24"/>
    </row>
    <row r="131" spans="1:4" x14ac:dyDescent="0.25">
      <c r="A131" s="6" t="s">
        <v>47</v>
      </c>
      <c r="B131" s="21">
        <f>B127+B129</f>
        <v>45</v>
      </c>
      <c r="C131" s="7" t="s">
        <v>37</v>
      </c>
      <c r="D131" s="21">
        <f>D127+D129</f>
        <v>33</v>
      </c>
    </row>
    <row r="132" spans="1:4" ht="11" customHeight="1" x14ac:dyDescent="0.25">
      <c r="A132" s="15"/>
      <c r="B132" s="36"/>
      <c r="C132" s="9"/>
      <c r="D132" s="27"/>
    </row>
    <row r="133" spans="1:4" ht="11" customHeight="1" x14ac:dyDescent="0.25">
      <c r="A133" s="12"/>
      <c r="B133" s="37"/>
      <c r="C133" s="23"/>
      <c r="D133" s="28"/>
    </row>
    <row r="134" spans="1:4" x14ac:dyDescent="0.25">
      <c r="A134" s="13" t="s">
        <v>39</v>
      </c>
      <c r="B134" s="24">
        <f>B109</f>
        <v>73</v>
      </c>
      <c r="C134" s="25" t="s">
        <v>38</v>
      </c>
      <c r="D134" s="24">
        <f>D102</f>
        <v>40</v>
      </c>
    </row>
    <row r="135" spans="1:4" ht="11" customHeight="1" x14ac:dyDescent="0.25">
      <c r="A135" s="15"/>
      <c r="B135" s="15"/>
      <c r="C135" s="15"/>
      <c r="D135" s="15"/>
    </row>
  </sheetData>
  <pageMargins left="0.7" right="0.7" top="0.75" bottom="0.75" header="0.3" footer="0.3"/>
  <ignoredErrors>
    <ignoredError sqref="D10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F9A4-50FE-C345-9B66-BF214BFEA790}">
  <dimension ref="A1:B9"/>
  <sheetViews>
    <sheetView zoomScale="130" zoomScaleNormal="130" workbookViewId="0">
      <selection activeCell="A2" sqref="A2"/>
    </sheetView>
  </sheetViews>
  <sheetFormatPr baseColWidth="10" defaultRowHeight="16" x14ac:dyDescent="0.2"/>
  <cols>
    <col min="1" max="1" width="87" bestFit="1" customWidth="1"/>
  </cols>
  <sheetData>
    <row r="1" spans="1:2" x14ac:dyDescent="0.2">
      <c r="A1" s="1"/>
      <c r="B1" s="1"/>
    </row>
    <row r="2" spans="1:2" ht="19" x14ac:dyDescent="0.25">
      <c r="A2" s="6" t="s">
        <v>79</v>
      </c>
      <c r="B2" s="8">
        <v>300</v>
      </c>
    </row>
    <row r="3" spans="1:2" x14ac:dyDescent="0.2">
      <c r="A3" s="5"/>
      <c r="B3" s="5"/>
    </row>
    <row r="4" spans="1:2" x14ac:dyDescent="0.2">
      <c r="A4" s="5" t="s">
        <v>80</v>
      </c>
      <c r="B4" s="18">
        <f>B2/'Initial data Target'!B86</f>
        <v>5</v>
      </c>
    </row>
    <row r="5" spans="1:2" x14ac:dyDescent="0.2">
      <c r="A5" s="5"/>
      <c r="B5" s="5"/>
    </row>
    <row r="6" spans="1:2" x14ac:dyDescent="0.2">
      <c r="A6" s="5" t="s">
        <v>81</v>
      </c>
      <c r="B6" s="2">
        <f>B2+'Initial data Target'!D16+'Initial data Target'!D11-'Initial data Target'!B18</f>
        <v>320</v>
      </c>
    </row>
    <row r="7" spans="1:2" x14ac:dyDescent="0.2">
      <c r="A7" s="5"/>
      <c r="B7" s="5"/>
    </row>
    <row r="8" spans="1:2" x14ac:dyDescent="0.2">
      <c r="A8" s="5" t="s">
        <v>82</v>
      </c>
      <c r="B8" s="19">
        <f>B6/'Initial data Target'!B52</f>
        <v>3.4042553191489362</v>
      </c>
    </row>
    <row r="9" spans="1:2" x14ac:dyDescent="0.2">
      <c r="A9" s="3"/>
      <c r="B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1C30-8593-0A41-83FC-80174D11B68A}">
  <dimension ref="A1:H58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1640625" style="26" customWidth="1"/>
    <col min="2" max="4" width="11.83203125" style="26" customWidth="1"/>
    <col min="5" max="5" width="45" style="26" customWidth="1"/>
    <col min="6" max="8" width="11.83203125" style="26" customWidth="1"/>
    <col min="9" max="16384" width="10.83203125" style="26"/>
  </cols>
  <sheetData>
    <row r="1" spans="1:8" x14ac:dyDescent="0.25">
      <c r="A1" s="12"/>
      <c r="B1" s="12"/>
    </row>
    <row r="2" spans="1:8" x14ac:dyDescent="0.25">
      <c r="A2" s="6" t="s">
        <v>92</v>
      </c>
      <c r="B2" s="16">
        <v>0.1</v>
      </c>
    </row>
    <row r="3" spans="1:8" x14ac:dyDescent="0.25">
      <c r="A3" s="13"/>
      <c r="B3" s="13"/>
    </row>
    <row r="4" spans="1:8" x14ac:dyDescent="0.25">
      <c r="A4" s="13" t="s">
        <v>83</v>
      </c>
      <c r="B4" s="17">
        <f>B2*'Investment data'!B2</f>
        <v>30</v>
      </c>
    </row>
    <row r="5" spans="1:8" x14ac:dyDescent="0.25">
      <c r="A5" s="13"/>
      <c r="B5" s="13"/>
    </row>
    <row r="6" spans="1:8" x14ac:dyDescent="0.25">
      <c r="A6" s="13" t="s">
        <v>93</v>
      </c>
      <c r="B6" s="14"/>
    </row>
    <row r="7" spans="1:8" x14ac:dyDescent="0.25">
      <c r="A7" s="15"/>
      <c r="B7" s="15"/>
    </row>
    <row r="10" spans="1:8" ht="11" customHeight="1" x14ac:dyDescent="0.25">
      <c r="A10" s="12"/>
      <c r="B10" s="12"/>
      <c r="C10" s="53"/>
      <c r="D10" s="53"/>
      <c r="E10" s="12"/>
      <c r="F10" s="12"/>
      <c r="G10" s="12"/>
      <c r="H10" s="12"/>
    </row>
    <row r="11" spans="1:8" x14ac:dyDescent="0.25">
      <c r="A11" s="8" t="s">
        <v>9</v>
      </c>
      <c r="B11" s="8" t="s">
        <v>4</v>
      </c>
      <c r="C11" s="8" t="s">
        <v>6</v>
      </c>
      <c r="D11" s="8" t="s">
        <v>5</v>
      </c>
      <c r="E11" s="8" t="s">
        <v>10</v>
      </c>
      <c r="F11" s="8" t="str">
        <f>B11</f>
        <v>31/12/N</v>
      </c>
      <c r="G11" s="8" t="str">
        <f t="shared" ref="G11:H11" si="0">C11</f>
        <v>01/01/N+1</v>
      </c>
      <c r="H11" s="8" t="str">
        <f t="shared" si="0"/>
        <v>31/12/N+1</v>
      </c>
    </row>
    <row r="12" spans="1:8" ht="11" customHeight="1" x14ac:dyDescent="0.25">
      <c r="A12" s="15"/>
      <c r="B12" s="15"/>
      <c r="C12" s="11"/>
      <c r="D12" s="11"/>
      <c r="E12" s="13"/>
      <c r="F12" s="15"/>
      <c r="G12" s="15"/>
      <c r="H12" s="15"/>
    </row>
    <row r="13" spans="1:8" ht="11" customHeight="1" x14ac:dyDescent="0.25">
      <c r="A13" s="12"/>
      <c r="B13" s="12"/>
      <c r="C13" s="12"/>
      <c r="D13" s="12"/>
      <c r="E13" s="35"/>
      <c r="F13" s="33"/>
      <c r="G13" s="12"/>
      <c r="H13" s="12"/>
    </row>
    <row r="14" spans="1:8" x14ac:dyDescent="0.25">
      <c r="A14" s="13"/>
      <c r="B14" s="13"/>
      <c r="C14" s="13"/>
      <c r="D14" s="13"/>
      <c r="E14" s="31" t="s">
        <v>22</v>
      </c>
      <c r="F14" s="24">
        <f>'Initial data Investor'!D5</f>
        <v>100</v>
      </c>
      <c r="G14" s="24">
        <f>F14</f>
        <v>100</v>
      </c>
      <c r="H14" s="24">
        <f>G14</f>
        <v>100</v>
      </c>
    </row>
    <row r="15" spans="1:8" x14ac:dyDescent="0.25">
      <c r="A15" s="13" t="s">
        <v>11</v>
      </c>
      <c r="B15" s="24">
        <f>'Initial data Investor'!B6</f>
        <v>1000</v>
      </c>
      <c r="C15" s="24">
        <f>B15</f>
        <v>1000</v>
      </c>
      <c r="D15" s="24">
        <f>C15-F50</f>
        <v>1200</v>
      </c>
      <c r="E15" s="31" t="s">
        <v>23</v>
      </c>
      <c r="F15" s="24">
        <f>'Initial data Investor'!D6</f>
        <v>200</v>
      </c>
      <c r="G15" s="24">
        <f t="shared" ref="G15:H16" si="1">F15</f>
        <v>200</v>
      </c>
      <c r="H15" s="24">
        <f t="shared" si="1"/>
        <v>200</v>
      </c>
    </row>
    <row r="16" spans="1:8" ht="16" customHeight="1" x14ac:dyDescent="0.25">
      <c r="A16" s="15" t="s">
        <v>78</v>
      </c>
      <c r="B16" s="27">
        <f>'Initial data Investor'!B7</f>
        <v>-200</v>
      </c>
      <c r="C16" s="27">
        <f>B16</f>
        <v>-200</v>
      </c>
      <c r="D16" s="27">
        <f>C16+B43</f>
        <v>-374</v>
      </c>
      <c r="E16" s="32" t="s">
        <v>24</v>
      </c>
      <c r="F16" s="27">
        <f>'Initial data Investor'!D7</f>
        <v>600</v>
      </c>
      <c r="G16" s="27">
        <f t="shared" si="1"/>
        <v>600</v>
      </c>
      <c r="H16" s="58">
        <f>G16+B57</f>
        <v>676</v>
      </c>
    </row>
    <row r="17" spans="1:8" ht="16" customHeight="1" x14ac:dyDescent="0.25">
      <c r="A17" s="13"/>
      <c r="B17" s="24"/>
      <c r="C17" s="14"/>
      <c r="D17" s="14"/>
      <c r="E17" s="33"/>
      <c r="F17" s="24"/>
      <c r="G17" s="14"/>
      <c r="H17" s="14"/>
    </row>
    <row r="18" spans="1:8" x14ac:dyDescent="0.25">
      <c r="A18" s="13" t="s">
        <v>13</v>
      </c>
      <c r="B18" s="24">
        <f>B15+B16</f>
        <v>800</v>
      </c>
      <c r="C18" s="24">
        <f>C15+C16</f>
        <v>800</v>
      </c>
      <c r="D18" s="24">
        <f>D15+D16</f>
        <v>826</v>
      </c>
      <c r="E18" s="25" t="s">
        <v>25</v>
      </c>
      <c r="F18" s="24">
        <f>SUM(F14:F16)</f>
        <v>900</v>
      </c>
      <c r="G18" s="24">
        <f>SUM(G14:G16)</f>
        <v>900</v>
      </c>
      <c r="H18" s="24">
        <f>SUM(H14:H16)</f>
        <v>976</v>
      </c>
    </row>
    <row r="19" spans="1:8" x14ac:dyDescent="0.25">
      <c r="A19" s="13" t="s">
        <v>14</v>
      </c>
      <c r="B19" s="24">
        <f>'Initial data Investor'!B10</f>
        <v>0</v>
      </c>
      <c r="C19" s="24">
        <v>0</v>
      </c>
      <c r="D19" s="24">
        <v>0</v>
      </c>
      <c r="E19" s="25"/>
      <c r="F19" s="24"/>
      <c r="G19" s="14"/>
      <c r="H19" s="14"/>
    </row>
    <row r="20" spans="1:8" x14ac:dyDescent="0.25">
      <c r="A20" s="13" t="s">
        <v>15</v>
      </c>
      <c r="B20" s="54">
        <f>'Initial data Investor'!B11</f>
        <v>0</v>
      </c>
      <c r="C20" s="55">
        <f>B4</f>
        <v>30</v>
      </c>
      <c r="D20" s="55">
        <f>C20</f>
        <v>30</v>
      </c>
      <c r="E20" s="25" t="s">
        <v>28</v>
      </c>
      <c r="F20" s="24">
        <f>'Initial data Investor'!D11</f>
        <v>400</v>
      </c>
      <c r="G20" s="24">
        <f>F20</f>
        <v>400</v>
      </c>
      <c r="H20" s="24">
        <f>G20</f>
        <v>400</v>
      </c>
    </row>
    <row r="21" spans="1:8" x14ac:dyDescent="0.25">
      <c r="A21" s="13"/>
      <c r="B21" s="24"/>
      <c r="C21" s="14"/>
      <c r="D21" s="14"/>
      <c r="E21" s="7"/>
      <c r="F21" s="21"/>
      <c r="G21" s="14"/>
      <c r="H21" s="14"/>
    </row>
    <row r="22" spans="1:8" x14ac:dyDescent="0.25">
      <c r="A22" s="6" t="s">
        <v>16</v>
      </c>
      <c r="B22" s="21">
        <f>B18+B19+B20</f>
        <v>800</v>
      </c>
      <c r="C22" s="21">
        <f>C18+C19+C20</f>
        <v>830</v>
      </c>
      <c r="D22" s="21">
        <f>D18+D19+D20</f>
        <v>856</v>
      </c>
      <c r="E22" s="7" t="s">
        <v>26</v>
      </c>
      <c r="F22" s="21">
        <f>F18+F20</f>
        <v>1300</v>
      </c>
      <c r="G22" s="21">
        <f>G18+G20</f>
        <v>1300</v>
      </c>
      <c r="H22" s="21">
        <f>H18+H20</f>
        <v>1376</v>
      </c>
    </row>
    <row r="23" spans="1:8" x14ac:dyDescent="0.25">
      <c r="A23" s="13"/>
      <c r="B23" s="24"/>
      <c r="C23" s="14"/>
      <c r="D23" s="14"/>
      <c r="E23" s="25"/>
      <c r="F23" s="24"/>
      <c r="G23" s="14"/>
      <c r="H23" s="14"/>
    </row>
    <row r="24" spans="1:8" x14ac:dyDescent="0.25">
      <c r="A24" s="13" t="s">
        <v>17</v>
      </c>
      <c r="B24" s="24">
        <f>'Initial data Investor'!B15</f>
        <v>200</v>
      </c>
      <c r="C24" s="24">
        <f>B24</f>
        <v>200</v>
      </c>
      <c r="D24" s="24">
        <f>C24*(1+gbfra)</f>
        <v>220.00000000000003</v>
      </c>
      <c r="E24" s="13"/>
      <c r="F24" s="13"/>
      <c r="G24" s="13"/>
      <c r="H24" s="13"/>
    </row>
    <row r="25" spans="1:8" x14ac:dyDescent="0.25">
      <c r="A25" s="13" t="s">
        <v>18</v>
      </c>
      <c r="B25" s="24">
        <f>'Initial data Investor'!B16</f>
        <v>100</v>
      </c>
      <c r="C25" s="24">
        <f t="shared" ref="C25:C26" si="2">B25</f>
        <v>100</v>
      </c>
      <c r="D25" s="24">
        <f>C25*(1+gbfra)</f>
        <v>110.00000000000001</v>
      </c>
      <c r="E25" s="25" t="s">
        <v>27</v>
      </c>
      <c r="F25" s="24">
        <f>'Initial data Investor'!D16</f>
        <v>200</v>
      </c>
      <c r="G25" s="24">
        <f>F25</f>
        <v>200</v>
      </c>
      <c r="H25" s="24">
        <f>G25</f>
        <v>200</v>
      </c>
    </row>
    <row r="26" spans="1:8" x14ac:dyDescent="0.25">
      <c r="A26" s="13" t="s">
        <v>41</v>
      </c>
      <c r="B26" s="24">
        <f>'Initial data Investor'!B17</f>
        <v>200</v>
      </c>
      <c r="C26" s="24">
        <f t="shared" si="2"/>
        <v>200</v>
      </c>
      <c r="D26" s="24">
        <f>C26*(1+gbfra)</f>
        <v>220.00000000000003</v>
      </c>
      <c r="E26" s="25" t="s">
        <v>112</v>
      </c>
      <c r="F26" s="24">
        <f>'Initial data Investor'!D17</f>
        <v>150</v>
      </c>
      <c r="G26" s="24">
        <f t="shared" ref="G26:G27" si="3">F26</f>
        <v>150</v>
      </c>
      <c r="H26" s="24">
        <f>G26*(1+gbfra)</f>
        <v>165</v>
      </c>
    </row>
    <row r="27" spans="1:8" x14ac:dyDescent="0.25">
      <c r="A27" s="13" t="s">
        <v>19</v>
      </c>
      <c r="B27" s="54">
        <f>'Initial data Investor'!B18</f>
        <v>500</v>
      </c>
      <c r="C27" s="54">
        <f>B27-B4</f>
        <v>470</v>
      </c>
      <c r="D27" s="54">
        <f>C27+F54</f>
        <v>499.99999999999989</v>
      </c>
      <c r="E27" s="25" t="s">
        <v>29</v>
      </c>
      <c r="F27" s="24">
        <f>'Initial data Investor'!D18</f>
        <v>150</v>
      </c>
      <c r="G27" s="24">
        <f t="shared" si="3"/>
        <v>150</v>
      </c>
      <c r="H27" s="24">
        <f>G27*(1+gbfra)</f>
        <v>165</v>
      </c>
    </row>
    <row r="28" spans="1:8" x14ac:dyDescent="0.25">
      <c r="A28" s="13"/>
      <c r="B28" s="24"/>
      <c r="C28" s="14"/>
      <c r="D28" s="14"/>
      <c r="E28" s="25"/>
      <c r="F28" s="24"/>
      <c r="G28" s="14"/>
      <c r="H28" s="14"/>
    </row>
    <row r="29" spans="1:8" x14ac:dyDescent="0.25">
      <c r="A29" s="6" t="s">
        <v>20</v>
      </c>
      <c r="B29" s="21">
        <f>SUM(B24:B27)</f>
        <v>1000</v>
      </c>
      <c r="C29" s="21">
        <f>SUM(C24:C27)</f>
        <v>970</v>
      </c>
      <c r="D29" s="21">
        <f>SUM(D24:D27)</f>
        <v>1050</v>
      </c>
      <c r="E29" s="6" t="s">
        <v>30</v>
      </c>
      <c r="F29" s="21">
        <f>SUM(F25:F27)</f>
        <v>500</v>
      </c>
      <c r="G29" s="21">
        <f>SUM(G25:G27)</f>
        <v>500</v>
      </c>
      <c r="H29" s="21">
        <f>SUM(H25:H27)</f>
        <v>530</v>
      </c>
    </row>
    <row r="30" spans="1:8" x14ac:dyDescent="0.25">
      <c r="A30" s="13"/>
      <c r="B30" s="24"/>
      <c r="C30" s="14"/>
      <c r="D30" s="14"/>
      <c r="E30" s="7"/>
      <c r="F30" s="21"/>
      <c r="G30" s="14"/>
      <c r="H30" s="14"/>
    </row>
    <row r="31" spans="1:8" ht="16" customHeight="1" x14ac:dyDescent="0.25">
      <c r="A31" s="6" t="s">
        <v>21</v>
      </c>
      <c r="B31" s="21">
        <f>B22+B29</f>
        <v>1800</v>
      </c>
      <c r="C31" s="21">
        <f>C22+C29</f>
        <v>1800</v>
      </c>
      <c r="D31" s="21">
        <f>D22+D29</f>
        <v>1906</v>
      </c>
      <c r="E31" s="6" t="s">
        <v>31</v>
      </c>
      <c r="F31" s="21">
        <f>F22+F29</f>
        <v>1800</v>
      </c>
      <c r="G31" s="21">
        <f>G22+G29</f>
        <v>1800</v>
      </c>
      <c r="H31" s="21">
        <f>H22+H29</f>
        <v>1906</v>
      </c>
    </row>
    <row r="32" spans="1:8" ht="11" customHeight="1" x14ac:dyDescent="0.25">
      <c r="A32" s="15"/>
      <c r="B32" s="15"/>
      <c r="C32" s="15"/>
      <c r="D32" s="15"/>
      <c r="E32" s="20"/>
      <c r="F32" s="9"/>
      <c r="G32" s="15"/>
      <c r="H32" s="15"/>
    </row>
    <row r="33" spans="1:6" ht="11" customHeight="1" x14ac:dyDescent="0.25">
      <c r="E33" s="22"/>
      <c r="F33" s="22"/>
    </row>
    <row r="35" spans="1:6" ht="11" customHeight="1" x14ac:dyDescent="0.25">
      <c r="A35" s="12"/>
      <c r="B35" s="37"/>
      <c r="E35" s="12"/>
      <c r="F35" s="37"/>
    </row>
    <row r="36" spans="1:6" x14ac:dyDescent="0.25">
      <c r="A36" s="8" t="s">
        <v>67</v>
      </c>
      <c r="B36" s="8" t="s">
        <v>49</v>
      </c>
      <c r="E36" s="8" t="s">
        <v>68</v>
      </c>
      <c r="F36" s="8" t="s">
        <v>49</v>
      </c>
    </row>
    <row r="37" spans="1:6" ht="11" customHeight="1" x14ac:dyDescent="0.25">
      <c r="A37" s="10"/>
      <c r="B37" s="11"/>
      <c r="E37" s="10"/>
      <c r="F37" s="11"/>
    </row>
    <row r="38" spans="1:6" ht="11" customHeight="1" x14ac:dyDescent="0.25">
      <c r="A38" s="12"/>
      <c r="B38" s="37"/>
      <c r="E38" s="12"/>
      <c r="F38" s="12"/>
    </row>
    <row r="39" spans="1:6" x14ac:dyDescent="0.25">
      <c r="A39" s="13" t="s">
        <v>50</v>
      </c>
      <c r="B39" s="24">
        <f>'Initial data Investor'!B51</f>
        <v>1000</v>
      </c>
      <c r="E39" s="13" t="s">
        <v>1</v>
      </c>
      <c r="F39" s="24">
        <f>B41</f>
        <v>300</v>
      </c>
    </row>
    <row r="40" spans="1:6" x14ac:dyDescent="0.25">
      <c r="A40" s="13"/>
      <c r="B40" s="24"/>
      <c r="E40" s="13" t="s">
        <v>87</v>
      </c>
      <c r="F40" s="24">
        <f>B49</f>
        <v>-30</v>
      </c>
    </row>
    <row r="41" spans="1:6" x14ac:dyDescent="0.25">
      <c r="A41" s="13" t="s">
        <v>1</v>
      </c>
      <c r="B41" s="24">
        <f>'Initial data Investor'!B73</f>
        <v>300</v>
      </c>
      <c r="E41" s="56" t="s">
        <v>85</v>
      </c>
      <c r="F41" s="54">
        <f>B47</f>
        <v>4</v>
      </c>
    </row>
    <row r="42" spans="1:6" x14ac:dyDescent="0.25">
      <c r="A42" s="13"/>
      <c r="B42" s="13"/>
      <c r="E42" s="13" t="s">
        <v>88</v>
      </c>
      <c r="F42" s="24">
        <f>B55</f>
        <v>-24</v>
      </c>
    </row>
    <row r="43" spans="1:6" x14ac:dyDescent="0.25">
      <c r="A43" s="15" t="s">
        <v>69</v>
      </c>
      <c r="B43" s="27">
        <f>'Initial data Investor'!B75</f>
        <v>-174</v>
      </c>
      <c r="E43" s="13"/>
      <c r="F43" s="14"/>
    </row>
    <row r="44" spans="1:6" x14ac:dyDescent="0.25">
      <c r="A44" s="13"/>
      <c r="B44" s="24"/>
      <c r="E44" s="13" t="s">
        <v>74</v>
      </c>
      <c r="F44" s="24">
        <f>SUM(F39:F42)</f>
        <v>250</v>
      </c>
    </row>
    <row r="45" spans="1:6" x14ac:dyDescent="0.25">
      <c r="A45" s="13" t="s">
        <v>2</v>
      </c>
      <c r="B45" s="24">
        <f>B41+B43</f>
        <v>126</v>
      </c>
      <c r="E45" s="13"/>
      <c r="F45" s="14"/>
    </row>
    <row r="46" spans="1:6" x14ac:dyDescent="0.25">
      <c r="A46" s="13"/>
      <c r="B46" s="13"/>
      <c r="E46" s="13" t="s">
        <v>89</v>
      </c>
      <c r="F46" s="24">
        <f>'Initial data Investor'!D77</f>
        <v>-20.000000000000114</v>
      </c>
    </row>
    <row r="47" spans="1:6" x14ac:dyDescent="0.25">
      <c r="A47" s="56" t="s">
        <v>86</v>
      </c>
      <c r="B47" s="57">
        <f>'Initial data Target'!B88*'Financial investment'!B2</f>
        <v>4</v>
      </c>
      <c r="E47" s="13"/>
      <c r="F47" s="14"/>
    </row>
    <row r="48" spans="1:6" x14ac:dyDescent="0.25">
      <c r="A48" s="13"/>
      <c r="B48" s="13"/>
      <c r="E48" s="13" t="s">
        <v>75</v>
      </c>
      <c r="F48" s="24">
        <f>F44+F46</f>
        <v>229.99999999999989</v>
      </c>
    </row>
    <row r="49" spans="1:6" x14ac:dyDescent="0.25">
      <c r="A49" s="15" t="s">
        <v>70</v>
      </c>
      <c r="B49" s="27">
        <f>-'Initial data Investor'!B56*(F20+F25)</f>
        <v>-30</v>
      </c>
      <c r="E49" s="13"/>
      <c r="F49" s="14"/>
    </row>
    <row r="50" spans="1:6" x14ac:dyDescent="0.25">
      <c r="A50" s="13"/>
      <c r="B50" s="24"/>
      <c r="E50" s="13" t="s">
        <v>90</v>
      </c>
      <c r="F50" s="24">
        <f>-'Initial data Investor'!B53</f>
        <v>-200</v>
      </c>
    </row>
    <row r="51" spans="1:6" x14ac:dyDescent="0.25">
      <c r="A51" s="13" t="s">
        <v>113</v>
      </c>
      <c r="B51" s="24">
        <f>B45+B49+B47</f>
        <v>100</v>
      </c>
      <c r="E51" s="13"/>
      <c r="F51" s="13"/>
    </row>
    <row r="52" spans="1:6" x14ac:dyDescent="0.25">
      <c r="A52" s="13"/>
      <c r="B52" s="13"/>
      <c r="E52" s="13" t="s">
        <v>76</v>
      </c>
      <c r="F52" s="24">
        <f>F48+F50</f>
        <v>29.999999999999886</v>
      </c>
    </row>
    <row r="53" spans="1:6" x14ac:dyDescent="0.25">
      <c r="A53" s="13" t="s">
        <v>84</v>
      </c>
      <c r="B53" s="24">
        <f>B45+B49</f>
        <v>96</v>
      </c>
      <c r="E53" s="13"/>
      <c r="F53" s="14"/>
    </row>
    <row r="54" spans="1:6" x14ac:dyDescent="0.25">
      <c r="A54" s="13"/>
      <c r="B54" s="13"/>
      <c r="E54" s="13" t="s">
        <v>77</v>
      </c>
      <c r="F54" s="24">
        <f>F52</f>
        <v>29.999999999999886</v>
      </c>
    </row>
    <row r="55" spans="1:6" x14ac:dyDescent="0.25">
      <c r="A55" s="15" t="s">
        <v>71</v>
      </c>
      <c r="B55" s="27">
        <f>-B53*'Initial data Investor'!B57</f>
        <v>-24</v>
      </c>
      <c r="E55" s="15"/>
      <c r="F55" s="15"/>
    </row>
    <row r="56" spans="1:6" ht="11" customHeight="1" x14ac:dyDescent="0.25">
      <c r="A56" s="13"/>
      <c r="B56" s="24"/>
    </row>
    <row r="57" spans="1:6" x14ac:dyDescent="0.25">
      <c r="A57" s="13" t="s">
        <v>72</v>
      </c>
      <c r="B57" s="24">
        <f>B51+B55</f>
        <v>76</v>
      </c>
    </row>
    <row r="58" spans="1:6" ht="11" customHeight="1" x14ac:dyDescent="0.25">
      <c r="A58" s="15"/>
      <c r="B5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7AD1-7EC0-8A45-A575-DF03E765629D}">
  <dimension ref="A1:H57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6640625" style="26" customWidth="1"/>
    <col min="2" max="4" width="12.83203125" style="26" customWidth="1"/>
    <col min="5" max="5" width="42.6640625" style="26" customWidth="1"/>
    <col min="6" max="8" width="13.33203125" style="26" customWidth="1"/>
    <col min="9" max="16384" width="10.83203125" style="26"/>
  </cols>
  <sheetData>
    <row r="1" spans="1:8" x14ac:dyDescent="0.25">
      <c r="A1" s="12"/>
      <c r="B1" s="12"/>
    </row>
    <row r="2" spans="1:8" x14ac:dyDescent="0.25">
      <c r="A2" s="6" t="s">
        <v>92</v>
      </c>
      <c r="B2" s="16">
        <v>0.4</v>
      </c>
    </row>
    <row r="3" spans="1:8" x14ac:dyDescent="0.25">
      <c r="A3" s="13"/>
      <c r="B3" s="13"/>
    </row>
    <row r="4" spans="1:8" x14ac:dyDescent="0.25">
      <c r="A4" s="13" t="s">
        <v>83</v>
      </c>
      <c r="B4" s="17">
        <f>B2*'Investment data'!B2</f>
        <v>120</v>
      </c>
    </row>
    <row r="5" spans="1:8" x14ac:dyDescent="0.25">
      <c r="A5" s="13"/>
      <c r="B5" s="13"/>
    </row>
    <row r="6" spans="1:8" x14ac:dyDescent="0.25">
      <c r="A6" s="13" t="s">
        <v>93</v>
      </c>
      <c r="B6" s="14"/>
    </row>
    <row r="7" spans="1:8" x14ac:dyDescent="0.25">
      <c r="A7" s="15"/>
      <c r="B7" s="15"/>
    </row>
    <row r="10" spans="1:8" ht="11" customHeight="1" x14ac:dyDescent="0.25">
      <c r="A10" s="12"/>
      <c r="B10" s="12"/>
      <c r="C10" s="53"/>
      <c r="D10" s="53"/>
      <c r="E10" s="12"/>
      <c r="F10" s="12"/>
      <c r="G10" s="12"/>
      <c r="H10" s="12"/>
    </row>
    <row r="11" spans="1:8" x14ac:dyDescent="0.25">
      <c r="A11" s="8" t="s">
        <v>9</v>
      </c>
      <c r="B11" s="8" t="s">
        <v>4</v>
      </c>
      <c r="C11" s="8" t="s">
        <v>6</v>
      </c>
      <c r="D11" s="8" t="s">
        <v>5</v>
      </c>
      <c r="E11" s="8" t="s">
        <v>10</v>
      </c>
      <c r="F11" s="8" t="str">
        <f>B11</f>
        <v>31/12/N</v>
      </c>
      <c r="G11" s="8" t="str">
        <f t="shared" ref="G11:H11" si="0">C11</f>
        <v>01/01/N+1</v>
      </c>
      <c r="H11" s="8" t="str">
        <f t="shared" si="0"/>
        <v>31/12/N+1</v>
      </c>
    </row>
    <row r="12" spans="1:8" ht="11" customHeight="1" x14ac:dyDescent="0.25">
      <c r="A12" s="15"/>
      <c r="B12" s="15"/>
      <c r="C12" s="11"/>
      <c r="D12" s="11"/>
      <c r="E12" s="13"/>
      <c r="F12" s="15"/>
      <c r="G12" s="15"/>
      <c r="H12" s="15"/>
    </row>
    <row r="13" spans="1:8" ht="11" customHeight="1" x14ac:dyDescent="0.25">
      <c r="A13" s="12"/>
      <c r="B13" s="12"/>
      <c r="C13" s="12"/>
      <c r="D13" s="12"/>
      <c r="E13" s="35"/>
      <c r="F13" s="33"/>
      <c r="G13" s="12"/>
      <c r="H13" s="12"/>
    </row>
    <row r="14" spans="1:8" x14ac:dyDescent="0.25">
      <c r="A14" s="13"/>
      <c r="B14" s="13"/>
      <c r="C14" s="13"/>
      <c r="D14" s="13"/>
      <c r="E14" s="31" t="s">
        <v>22</v>
      </c>
      <c r="F14" s="24">
        <f>'Initial data Investor'!D5</f>
        <v>100</v>
      </c>
      <c r="G14" s="24">
        <f>F14</f>
        <v>100</v>
      </c>
      <c r="H14" s="24">
        <f>G14</f>
        <v>100</v>
      </c>
    </row>
    <row r="15" spans="1:8" x14ac:dyDescent="0.25">
      <c r="A15" s="13" t="s">
        <v>11</v>
      </c>
      <c r="B15" s="24">
        <f>'Initial data Investor'!B6</f>
        <v>1000</v>
      </c>
      <c r="C15" s="24">
        <f>B15</f>
        <v>1000</v>
      </c>
      <c r="D15" s="24">
        <f>C15-F48</f>
        <v>1200</v>
      </c>
      <c r="E15" s="31" t="s">
        <v>23</v>
      </c>
      <c r="F15" s="24">
        <f>'Initial data Investor'!D6</f>
        <v>200</v>
      </c>
      <c r="G15" s="24">
        <f t="shared" ref="G15:H16" si="1">F15</f>
        <v>200</v>
      </c>
      <c r="H15" s="24">
        <f t="shared" si="1"/>
        <v>200</v>
      </c>
    </row>
    <row r="16" spans="1:8" x14ac:dyDescent="0.25">
      <c r="A16" s="15" t="s">
        <v>78</v>
      </c>
      <c r="B16" s="27">
        <f>'Initial data Investor'!B7</f>
        <v>-200</v>
      </c>
      <c r="C16" s="27">
        <f>B16</f>
        <v>-200</v>
      </c>
      <c r="D16" s="27">
        <f>C16+B42</f>
        <v>-374</v>
      </c>
      <c r="E16" s="32" t="s">
        <v>24</v>
      </c>
      <c r="F16" s="27">
        <f>'Initial data Investor'!D7</f>
        <v>600</v>
      </c>
      <c r="G16" s="27">
        <f t="shared" si="1"/>
        <v>600</v>
      </c>
      <c r="H16" s="58">
        <f>G16+B56</f>
        <v>696</v>
      </c>
    </row>
    <row r="17" spans="1:8" ht="11" customHeight="1" x14ac:dyDescent="0.25">
      <c r="A17" s="13"/>
      <c r="B17" s="24"/>
      <c r="C17" s="14"/>
      <c r="D17" s="14"/>
      <c r="E17" s="33"/>
      <c r="F17" s="24"/>
      <c r="G17" s="14"/>
      <c r="H17" s="14"/>
    </row>
    <row r="18" spans="1:8" x14ac:dyDescent="0.25">
      <c r="A18" s="13" t="s">
        <v>13</v>
      </c>
      <c r="B18" s="24">
        <f>B15+B16</f>
        <v>800</v>
      </c>
      <c r="C18" s="24">
        <f>C15+C16</f>
        <v>800</v>
      </c>
      <c r="D18" s="24">
        <f>D15+D16</f>
        <v>826</v>
      </c>
      <c r="E18" s="25" t="s">
        <v>25</v>
      </c>
      <c r="F18" s="24">
        <f>SUM(F14:F16)</f>
        <v>900</v>
      </c>
      <c r="G18" s="24">
        <f>SUM(G14:G16)</f>
        <v>900</v>
      </c>
      <c r="H18" s="24">
        <f>SUM(H14:H16)</f>
        <v>996</v>
      </c>
    </row>
    <row r="19" spans="1:8" x14ac:dyDescent="0.25">
      <c r="A19" s="13" t="s">
        <v>14</v>
      </c>
      <c r="B19" s="24">
        <v>0</v>
      </c>
      <c r="C19" s="24">
        <v>0</v>
      </c>
      <c r="D19" s="24">
        <v>0</v>
      </c>
      <c r="E19" s="25"/>
      <c r="F19" s="24"/>
      <c r="G19" s="14"/>
      <c r="H19" s="14"/>
    </row>
    <row r="20" spans="1:8" x14ac:dyDescent="0.25">
      <c r="A20" s="13" t="s">
        <v>15</v>
      </c>
      <c r="B20" s="54">
        <v>0</v>
      </c>
      <c r="C20" s="55">
        <f>B4</f>
        <v>120</v>
      </c>
      <c r="D20" s="59">
        <f>C20+B2*('Initial data Target'!B86-'Initial data Target'!B88)</f>
        <v>128</v>
      </c>
      <c r="E20" s="25" t="s">
        <v>28</v>
      </c>
      <c r="F20" s="24">
        <f>'Initial data Investor'!D11</f>
        <v>400</v>
      </c>
      <c r="G20" s="24">
        <f>F20</f>
        <v>400</v>
      </c>
      <c r="H20" s="24">
        <f>G20</f>
        <v>400</v>
      </c>
    </row>
    <row r="21" spans="1:8" x14ac:dyDescent="0.25">
      <c r="A21" s="13"/>
      <c r="B21" s="24"/>
      <c r="C21" s="14"/>
      <c r="D21" s="14"/>
      <c r="E21" s="7"/>
      <c r="F21" s="21"/>
      <c r="G21" s="14"/>
      <c r="H21" s="14"/>
    </row>
    <row r="22" spans="1:8" x14ac:dyDescent="0.25">
      <c r="A22" s="6" t="s">
        <v>16</v>
      </c>
      <c r="B22" s="21">
        <f>B18+B19+B20</f>
        <v>800</v>
      </c>
      <c r="C22" s="21">
        <f>C18+C19+C20</f>
        <v>920</v>
      </c>
      <c r="D22" s="21">
        <f>D18+D19+D20</f>
        <v>954</v>
      </c>
      <c r="E22" s="7" t="s">
        <v>26</v>
      </c>
      <c r="F22" s="21">
        <f>F18+F20</f>
        <v>1300</v>
      </c>
      <c r="G22" s="21">
        <f>G18+G20</f>
        <v>1300</v>
      </c>
      <c r="H22" s="21">
        <f>H18+H20</f>
        <v>1396</v>
      </c>
    </row>
    <row r="23" spans="1:8" x14ac:dyDescent="0.25">
      <c r="A23" s="13"/>
      <c r="B23" s="24"/>
      <c r="C23" s="14"/>
      <c r="D23" s="14"/>
      <c r="E23" s="25"/>
      <c r="F23" s="24"/>
      <c r="G23" s="14"/>
      <c r="H23" s="14"/>
    </row>
    <row r="24" spans="1:8" x14ac:dyDescent="0.25">
      <c r="A24" s="13" t="s">
        <v>17</v>
      </c>
      <c r="B24" s="24">
        <f>'Initial data Investor'!B15</f>
        <v>200</v>
      </c>
      <c r="C24" s="24">
        <f>B24</f>
        <v>200</v>
      </c>
      <c r="D24" s="24">
        <f>C24*(1+gbfra)</f>
        <v>220.00000000000003</v>
      </c>
      <c r="E24" s="13"/>
      <c r="F24" s="13"/>
      <c r="G24" s="13"/>
      <c r="H24" s="13"/>
    </row>
    <row r="25" spans="1:8" x14ac:dyDescent="0.25">
      <c r="A25" s="13" t="s">
        <v>18</v>
      </c>
      <c r="B25" s="24">
        <f>'Initial data Investor'!B16</f>
        <v>100</v>
      </c>
      <c r="C25" s="24">
        <f>B25</f>
        <v>100</v>
      </c>
      <c r="D25" s="24">
        <f>C25*(1+gbfra)</f>
        <v>110.00000000000001</v>
      </c>
      <c r="E25" s="25" t="s">
        <v>27</v>
      </c>
      <c r="F25" s="24">
        <f>'Initial data Investor'!D16</f>
        <v>200</v>
      </c>
      <c r="G25" s="24">
        <f>F25</f>
        <v>200</v>
      </c>
      <c r="H25" s="24">
        <f>G25</f>
        <v>200</v>
      </c>
    </row>
    <row r="26" spans="1:8" x14ac:dyDescent="0.25">
      <c r="A26" s="13" t="s">
        <v>41</v>
      </c>
      <c r="B26" s="24">
        <f>'Initial data Investor'!B17</f>
        <v>200</v>
      </c>
      <c r="C26" s="24">
        <f>B26</f>
        <v>200</v>
      </c>
      <c r="D26" s="24">
        <f>C26*(1+gbfra)</f>
        <v>220.00000000000003</v>
      </c>
      <c r="E26" s="25" t="s">
        <v>112</v>
      </c>
      <c r="F26" s="24">
        <f>'Initial data Investor'!D17</f>
        <v>150</v>
      </c>
      <c r="G26" s="24">
        <f>F26</f>
        <v>150</v>
      </c>
      <c r="H26" s="24">
        <f>G26*(1+gbfra)</f>
        <v>165</v>
      </c>
    </row>
    <row r="27" spans="1:8" x14ac:dyDescent="0.25">
      <c r="A27" s="13" t="s">
        <v>19</v>
      </c>
      <c r="B27" s="54">
        <v>500</v>
      </c>
      <c r="C27" s="54">
        <f>B27-B4</f>
        <v>380</v>
      </c>
      <c r="D27" s="54">
        <f>C27+F54</f>
        <v>421.99999999999989</v>
      </c>
      <c r="E27" s="25" t="s">
        <v>29</v>
      </c>
      <c r="F27" s="24">
        <f>'Initial data Investor'!D18</f>
        <v>150</v>
      </c>
      <c r="G27" s="24">
        <f>F27</f>
        <v>150</v>
      </c>
      <c r="H27" s="24">
        <f>G27*(1+gbfra)</f>
        <v>165</v>
      </c>
    </row>
    <row r="28" spans="1:8" x14ac:dyDescent="0.25">
      <c r="A28" s="13"/>
      <c r="B28" s="24"/>
      <c r="C28" s="14"/>
      <c r="D28" s="14"/>
      <c r="E28" s="25"/>
      <c r="F28" s="24"/>
      <c r="G28" s="14"/>
      <c r="H28" s="14"/>
    </row>
    <row r="29" spans="1:8" x14ac:dyDescent="0.25">
      <c r="A29" s="6" t="s">
        <v>20</v>
      </c>
      <c r="B29" s="21">
        <f>SUM(B24:B27)</f>
        <v>1000</v>
      </c>
      <c r="C29" s="21">
        <f>SUM(C24:C27)</f>
        <v>880</v>
      </c>
      <c r="D29" s="21">
        <f>SUM(D24:D27)</f>
        <v>972</v>
      </c>
      <c r="E29" s="6" t="s">
        <v>30</v>
      </c>
      <c r="F29" s="21">
        <f>SUM(F25:F27)</f>
        <v>500</v>
      </c>
      <c r="G29" s="21">
        <f>SUM(G25:G27)</f>
        <v>500</v>
      </c>
      <c r="H29" s="21">
        <f>SUM(H25:H27)</f>
        <v>530</v>
      </c>
    </row>
    <row r="30" spans="1:8" x14ac:dyDescent="0.25">
      <c r="A30" s="13"/>
      <c r="B30" s="24"/>
      <c r="C30" s="14"/>
      <c r="D30" s="14"/>
      <c r="E30" s="7"/>
      <c r="F30" s="21"/>
      <c r="G30" s="14"/>
      <c r="H30" s="14"/>
    </row>
    <row r="31" spans="1:8" x14ac:dyDescent="0.25">
      <c r="A31" s="6" t="s">
        <v>21</v>
      </c>
      <c r="B31" s="21">
        <f>B22+B29</f>
        <v>1800</v>
      </c>
      <c r="C31" s="21">
        <f>C22+C29</f>
        <v>1800</v>
      </c>
      <c r="D31" s="21">
        <f>D22+D29</f>
        <v>1926</v>
      </c>
      <c r="E31" s="6" t="s">
        <v>31</v>
      </c>
      <c r="F31" s="21">
        <f>F22+F29</f>
        <v>1800</v>
      </c>
      <c r="G31" s="21">
        <f>G22+G29</f>
        <v>1800</v>
      </c>
      <c r="H31" s="21">
        <f>H22+H29</f>
        <v>1926</v>
      </c>
    </row>
    <row r="32" spans="1:8" ht="11" customHeight="1" x14ac:dyDescent="0.25">
      <c r="A32" s="15"/>
      <c r="B32" s="15"/>
      <c r="C32" s="15"/>
      <c r="D32" s="15"/>
      <c r="E32" s="20"/>
      <c r="F32" s="9"/>
      <c r="G32" s="15"/>
      <c r="H32" s="15"/>
    </row>
    <row r="34" spans="1:6" ht="11" customHeight="1" x14ac:dyDescent="0.25">
      <c r="A34" s="12"/>
      <c r="B34" s="37"/>
      <c r="E34" s="12"/>
      <c r="F34" s="37"/>
    </row>
    <row r="35" spans="1:6" x14ac:dyDescent="0.25">
      <c r="A35" s="8" t="s">
        <v>67</v>
      </c>
      <c r="B35" s="8" t="s">
        <v>49</v>
      </c>
      <c r="E35" s="8" t="s">
        <v>68</v>
      </c>
      <c r="F35" s="8" t="s">
        <v>49</v>
      </c>
    </row>
    <row r="36" spans="1:6" ht="11" customHeight="1" x14ac:dyDescent="0.25">
      <c r="A36" s="10"/>
      <c r="B36" s="11"/>
      <c r="E36" s="10"/>
      <c r="F36" s="11"/>
    </row>
    <row r="37" spans="1:6" ht="11" customHeight="1" x14ac:dyDescent="0.25">
      <c r="A37" s="12"/>
      <c r="B37" s="37"/>
      <c r="E37" s="12"/>
      <c r="F37" s="12"/>
    </row>
    <row r="38" spans="1:6" x14ac:dyDescent="0.25">
      <c r="A38" s="13" t="s">
        <v>50</v>
      </c>
      <c r="B38" s="24">
        <f>'Initial data Investor'!B51</f>
        <v>1000</v>
      </c>
      <c r="E38" s="13" t="s">
        <v>1</v>
      </c>
      <c r="F38" s="24">
        <f>B40</f>
        <v>300</v>
      </c>
    </row>
    <row r="39" spans="1:6" x14ac:dyDescent="0.25">
      <c r="A39" s="13"/>
      <c r="B39" s="24"/>
      <c r="E39" s="13" t="s">
        <v>87</v>
      </c>
      <c r="F39" s="24">
        <f>B48</f>
        <v>-30</v>
      </c>
    </row>
    <row r="40" spans="1:6" x14ac:dyDescent="0.25">
      <c r="A40" s="13" t="s">
        <v>1</v>
      </c>
      <c r="B40" s="24">
        <f>'Initial data Investor'!B73</f>
        <v>300</v>
      </c>
      <c r="E40" s="13" t="s">
        <v>88</v>
      </c>
      <c r="F40" s="24">
        <f>B54</f>
        <v>-24</v>
      </c>
    </row>
    <row r="41" spans="1:6" x14ac:dyDescent="0.25">
      <c r="A41" s="13"/>
      <c r="B41" s="13"/>
      <c r="E41" s="13"/>
      <c r="F41" s="14"/>
    </row>
    <row r="42" spans="1:6" x14ac:dyDescent="0.25">
      <c r="A42" s="15" t="s">
        <v>69</v>
      </c>
      <c r="B42" s="27">
        <f>'Initial data Investor'!B75</f>
        <v>-174</v>
      </c>
      <c r="E42" s="13" t="s">
        <v>74</v>
      </c>
      <c r="F42" s="24">
        <f>SUM(F38:F40)</f>
        <v>246</v>
      </c>
    </row>
    <row r="43" spans="1:6" x14ac:dyDescent="0.25">
      <c r="A43" s="13"/>
      <c r="B43" s="24"/>
      <c r="E43" s="13"/>
      <c r="F43" s="14"/>
    </row>
    <row r="44" spans="1:6" x14ac:dyDescent="0.25">
      <c r="A44" s="13" t="s">
        <v>2</v>
      </c>
      <c r="B44" s="24">
        <f>B40+B42</f>
        <v>126</v>
      </c>
      <c r="E44" s="13" t="s">
        <v>89</v>
      </c>
      <c r="F44" s="24">
        <f>'Initial data Investor'!D77</f>
        <v>-20.000000000000114</v>
      </c>
    </row>
    <row r="45" spans="1:6" x14ac:dyDescent="0.25">
      <c r="A45" s="13"/>
      <c r="B45" s="13"/>
      <c r="E45" s="13"/>
      <c r="F45" s="14"/>
    </row>
    <row r="46" spans="1:6" x14ac:dyDescent="0.25">
      <c r="A46" s="56" t="s">
        <v>94</v>
      </c>
      <c r="B46" s="57">
        <f>B2*'Initial data Target'!B86</f>
        <v>24</v>
      </c>
      <c r="E46" s="13" t="s">
        <v>75</v>
      </c>
      <c r="F46" s="24">
        <f>F42+F44</f>
        <v>225.99999999999989</v>
      </c>
    </row>
    <row r="47" spans="1:6" x14ac:dyDescent="0.25">
      <c r="A47" s="13"/>
      <c r="B47" s="13"/>
      <c r="E47" s="13"/>
      <c r="F47" s="14"/>
    </row>
    <row r="48" spans="1:6" x14ac:dyDescent="0.25">
      <c r="A48" s="15" t="s">
        <v>70</v>
      </c>
      <c r="B48" s="27">
        <f>-'Initial data Investor'!B56*(F20+F25)</f>
        <v>-30</v>
      </c>
      <c r="E48" s="13" t="s">
        <v>90</v>
      </c>
      <c r="F48" s="24">
        <f>-'Initial data Investor'!B53</f>
        <v>-200</v>
      </c>
    </row>
    <row r="49" spans="1:6" x14ac:dyDescent="0.25">
      <c r="A49" s="13"/>
      <c r="B49" s="24"/>
      <c r="E49" s="13"/>
      <c r="F49" s="13"/>
    </row>
    <row r="50" spans="1:6" x14ac:dyDescent="0.25">
      <c r="A50" s="13" t="s">
        <v>113</v>
      </c>
      <c r="B50" s="24">
        <f>B44+B48+B46</f>
        <v>120</v>
      </c>
      <c r="E50" s="13" t="s">
        <v>76</v>
      </c>
      <c r="F50" s="24">
        <f>F46+F48</f>
        <v>25.999999999999886</v>
      </c>
    </row>
    <row r="51" spans="1:6" x14ac:dyDescent="0.25">
      <c r="A51" s="13"/>
      <c r="B51" s="13"/>
      <c r="E51" s="13"/>
      <c r="F51" s="14"/>
    </row>
    <row r="52" spans="1:6" x14ac:dyDescent="0.25">
      <c r="A52" s="13" t="s">
        <v>84</v>
      </c>
      <c r="B52" s="24">
        <f>B44+B48</f>
        <v>96</v>
      </c>
      <c r="E52" s="56" t="s">
        <v>95</v>
      </c>
      <c r="F52" s="54">
        <f>'Initial data Target'!B88*'Equity method'!B2</f>
        <v>16</v>
      </c>
    </row>
    <row r="53" spans="1:6" x14ac:dyDescent="0.25">
      <c r="A53" s="13"/>
      <c r="B53" s="13"/>
      <c r="E53" s="13"/>
      <c r="F53" s="14"/>
    </row>
    <row r="54" spans="1:6" x14ac:dyDescent="0.25">
      <c r="A54" s="15" t="s">
        <v>71</v>
      </c>
      <c r="B54" s="27">
        <f>-B52*'Initial data Investor'!B57</f>
        <v>-24</v>
      </c>
      <c r="E54" s="13" t="s">
        <v>77</v>
      </c>
      <c r="F54" s="24">
        <f>F50+F52</f>
        <v>41.999999999999886</v>
      </c>
    </row>
    <row r="55" spans="1:6" ht="11" customHeight="1" x14ac:dyDescent="0.25">
      <c r="A55" s="13"/>
      <c r="B55" s="24"/>
      <c r="E55" s="15"/>
      <c r="F55" s="15"/>
    </row>
    <row r="56" spans="1:6" x14ac:dyDescent="0.25">
      <c r="A56" s="13" t="s">
        <v>72</v>
      </c>
      <c r="B56" s="24">
        <f>B50+B54</f>
        <v>96</v>
      </c>
    </row>
    <row r="57" spans="1:6" ht="11" customHeight="1" x14ac:dyDescent="0.25">
      <c r="A57" s="15"/>
      <c r="B5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0707-22C3-2F46-AF8A-A1CB6E1943FA}">
  <dimension ref="A1:H59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1640625" style="26" customWidth="1"/>
    <col min="2" max="4" width="14" style="26" customWidth="1"/>
    <col min="5" max="5" width="45.83203125" style="26" customWidth="1"/>
    <col min="6" max="8" width="14" style="26" customWidth="1"/>
    <col min="9" max="16384" width="10.83203125" style="26"/>
  </cols>
  <sheetData>
    <row r="1" spans="1:8" x14ac:dyDescent="0.25">
      <c r="A1" s="12"/>
      <c r="B1" s="12"/>
    </row>
    <row r="2" spans="1:8" x14ac:dyDescent="0.25">
      <c r="A2" s="6" t="s">
        <v>92</v>
      </c>
      <c r="B2" s="16">
        <v>1</v>
      </c>
    </row>
    <row r="3" spans="1:8" x14ac:dyDescent="0.25">
      <c r="A3" s="13"/>
      <c r="B3" s="13"/>
    </row>
    <row r="4" spans="1:8" x14ac:dyDescent="0.25">
      <c r="A4" s="13" t="s">
        <v>83</v>
      </c>
      <c r="B4" s="17">
        <f>B2*'Investment data'!B2</f>
        <v>300</v>
      </c>
    </row>
    <row r="5" spans="1:8" x14ac:dyDescent="0.25">
      <c r="A5" s="13"/>
      <c r="B5" s="13"/>
    </row>
    <row r="6" spans="1:8" x14ac:dyDescent="0.25">
      <c r="A6" s="71" t="s">
        <v>114</v>
      </c>
      <c r="B6" s="72">
        <f>'Investment data'!B2-'Initial data Target'!D9</f>
        <v>240</v>
      </c>
    </row>
    <row r="7" spans="1:8" x14ac:dyDescent="0.25">
      <c r="A7" s="13"/>
      <c r="B7" s="14"/>
    </row>
    <row r="8" spans="1:8" x14ac:dyDescent="0.25">
      <c r="A8" s="13" t="s">
        <v>96</v>
      </c>
      <c r="B8" s="14"/>
    </row>
    <row r="9" spans="1:8" x14ac:dyDescent="0.25">
      <c r="A9" s="13" t="s">
        <v>97</v>
      </c>
      <c r="B9" s="14">
        <v>90</v>
      </c>
    </row>
    <row r="10" spans="1:8" x14ac:dyDescent="0.25">
      <c r="A10" s="13" t="s">
        <v>7</v>
      </c>
      <c r="B10" s="14">
        <f>B6-B9</f>
        <v>150</v>
      </c>
    </row>
    <row r="11" spans="1:8" x14ac:dyDescent="0.25">
      <c r="A11" s="15"/>
      <c r="B11" s="15"/>
    </row>
    <row r="14" spans="1:8" ht="11" customHeight="1" x14ac:dyDescent="0.25">
      <c r="A14" s="12"/>
      <c r="B14" s="12"/>
      <c r="C14" s="53"/>
      <c r="D14" s="53"/>
      <c r="E14" s="12"/>
      <c r="F14" s="12"/>
      <c r="G14" s="12"/>
      <c r="H14" s="12"/>
    </row>
    <row r="15" spans="1:8" x14ac:dyDescent="0.25">
      <c r="A15" s="8" t="s">
        <v>9</v>
      </c>
      <c r="B15" s="8" t="s">
        <v>4</v>
      </c>
      <c r="C15" s="8" t="s">
        <v>6</v>
      </c>
      <c r="D15" s="8" t="s">
        <v>5</v>
      </c>
      <c r="E15" s="8" t="s">
        <v>10</v>
      </c>
      <c r="F15" s="8" t="str">
        <f>B15</f>
        <v>31/12/N</v>
      </c>
      <c r="G15" s="8" t="str">
        <f t="shared" ref="G15:H15" si="0">C15</f>
        <v>01/01/N+1</v>
      </c>
      <c r="H15" s="8" t="str">
        <f t="shared" si="0"/>
        <v>31/12/N+1</v>
      </c>
    </row>
    <row r="16" spans="1:8" ht="11" customHeight="1" x14ac:dyDescent="0.25">
      <c r="A16" s="15"/>
      <c r="B16" s="15"/>
      <c r="C16" s="11"/>
      <c r="D16" s="11"/>
      <c r="E16" s="13"/>
      <c r="F16" s="15"/>
      <c r="G16" s="15"/>
      <c r="H16" s="15"/>
    </row>
    <row r="17" spans="1:8" ht="11" customHeight="1" x14ac:dyDescent="0.25">
      <c r="A17" s="12"/>
      <c r="B17" s="12"/>
      <c r="C17" s="12"/>
      <c r="D17" s="12"/>
      <c r="E17" s="35"/>
      <c r="F17" s="33"/>
      <c r="G17" s="12"/>
      <c r="H17" s="12"/>
    </row>
    <row r="18" spans="1:8" x14ac:dyDescent="0.25">
      <c r="A18" s="13"/>
      <c r="B18" s="13"/>
      <c r="C18" s="13"/>
      <c r="D18" s="13"/>
      <c r="E18" s="31" t="s">
        <v>22</v>
      </c>
      <c r="F18" s="24">
        <f>'Initial data Investor'!D5</f>
        <v>100</v>
      </c>
      <c r="G18" s="24">
        <f>F18</f>
        <v>100</v>
      </c>
      <c r="H18" s="24">
        <f>G18</f>
        <v>100</v>
      </c>
    </row>
    <row r="19" spans="1:8" x14ac:dyDescent="0.25">
      <c r="A19" s="13" t="s">
        <v>11</v>
      </c>
      <c r="B19" s="24">
        <f>'Initial data Investor'!B6</f>
        <v>1000</v>
      </c>
      <c r="C19" s="24">
        <f>B19+'Initial data Target'!B6</f>
        <v>1100</v>
      </c>
      <c r="D19" s="24">
        <f>'Initial data Investor'!B94+'Initial data Target'!B97</f>
        <v>1315</v>
      </c>
      <c r="E19" s="31" t="s">
        <v>23</v>
      </c>
      <c r="F19" s="24">
        <f>'Initial data Investor'!D6</f>
        <v>200</v>
      </c>
      <c r="G19" s="24">
        <f t="shared" ref="G19:H20" si="1">F19</f>
        <v>200</v>
      </c>
      <c r="H19" s="24">
        <f t="shared" si="1"/>
        <v>200</v>
      </c>
    </row>
    <row r="20" spans="1:8" x14ac:dyDescent="0.25">
      <c r="A20" s="15" t="s">
        <v>78</v>
      </c>
      <c r="B20" s="27">
        <f>'Initial data Investor'!B7</f>
        <v>-200</v>
      </c>
      <c r="C20" s="27">
        <f>B20+'Initial data Target'!B7</f>
        <v>-230</v>
      </c>
      <c r="D20" s="27">
        <f>'Initial data Investor'!B95+'Initial data Target'!B98</f>
        <v>-414</v>
      </c>
      <c r="E20" s="32" t="s">
        <v>24</v>
      </c>
      <c r="F20" s="27">
        <f>'Initial data Investor'!D7</f>
        <v>600</v>
      </c>
      <c r="G20" s="27">
        <f t="shared" si="1"/>
        <v>600</v>
      </c>
      <c r="H20" s="27">
        <f>G20+B56</f>
        <v>732</v>
      </c>
    </row>
    <row r="21" spans="1:8" ht="11" customHeight="1" x14ac:dyDescent="0.25">
      <c r="A21" s="13"/>
      <c r="B21" s="24"/>
      <c r="C21" s="14"/>
      <c r="D21" s="14"/>
      <c r="E21" s="33"/>
      <c r="F21" s="24"/>
      <c r="G21" s="14"/>
      <c r="H21" s="14"/>
    </row>
    <row r="22" spans="1:8" x14ac:dyDescent="0.25">
      <c r="A22" s="13" t="s">
        <v>13</v>
      </c>
      <c r="B22" s="24">
        <f>B19+B20</f>
        <v>800</v>
      </c>
      <c r="C22" s="24">
        <f>C19+C20</f>
        <v>870</v>
      </c>
      <c r="D22" s="24">
        <f>D19+D20</f>
        <v>901</v>
      </c>
      <c r="E22" s="25" t="s">
        <v>25</v>
      </c>
      <c r="F22" s="24">
        <f>SUM(F18:F20)</f>
        <v>900</v>
      </c>
      <c r="G22" s="24">
        <f>SUM(G18:G20)</f>
        <v>900</v>
      </c>
      <c r="H22" s="24">
        <f>SUM(H18:H20)</f>
        <v>1032</v>
      </c>
    </row>
    <row r="23" spans="1:8" x14ac:dyDescent="0.25">
      <c r="A23" s="13" t="s">
        <v>14</v>
      </c>
      <c r="B23" s="54">
        <v>0</v>
      </c>
      <c r="C23" s="54">
        <f>B6</f>
        <v>240</v>
      </c>
      <c r="D23" s="24">
        <f>C23</f>
        <v>240</v>
      </c>
      <c r="E23" s="25"/>
      <c r="F23" s="24"/>
      <c r="G23" s="14"/>
      <c r="H23" s="14"/>
    </row>
    <row r="24" spans="1:8" x14ac:dyDescent="0.25">
      <c r="A24" s="13" t="s">
        <v>15</v>
      </c>
      <c r="B24" s="24">
        <v>0</v>
      </c>
      <c r="C24" s="17">
        <v>0</v>
      </c>
      <c r="D24" s="17">
        <v>0</v>
      </c>
      <c r="E24" s="25" t="s">
        <v>28</v>
      </c>
      <c r="F24" s="24">
        <f>'Initial data Investor'!D11</f>
        <v>400</v>
      </c>
      <c r="G24" s="24">
        <f>F24+'Initial data Target'!D11</f>
        <v>440</v>
      </c>
      <c r="H24" s="24">
        <f>G24</f>
        <v>440</v>
      </c>
    </row>
    <row r="25" spans="1:8" x14ac:dyDescent="0.25">
      <c r="A25" s="13"/>
      <c r="B25" s="24"/>
      <c r="C25" s="14"/>
      <c r="D25" s="14"/>
      <c r="E25" s="7"/>
      <c r="F25" s="21"/>
      <c r="G25" s="14"/>
      <c r="H25" s="14"/>
    </row>
    <row r="26" spans="1:8" x14ac:dyDescent="0.25">
      <c r="A26" s="6" t="s">
        <v>16</v>
      </c>
      <c r="B26" s="21">
        <f>B22+B23+B24</f>
        <v>800</v>
      </c>
      <c r="C26" s="21">
        <f>C22+C23+C24</f>
        <v>1110</v>
      </c>
      <c r="D26" s="21">
        <f>D22+D23+D24</f>
        <v>1141</v>
      </c>
      <c r="E26" s="7" t="s">
        <v>26</v>
      </c>
      <c r="F26" s="21">
        <f>F22+F24</f>
        <v>1300</v>
      </c>
      <c r="G26" s="21">
        <f>G22+G24</f>
        <v>1340</v>
      </c>
      <c r="H26" s="21">
        <f>H22+H24</f>
        <v>1472</v>
      </c>
    </row>
    <row r="27" spans="1:8" x14ac:dyDescent="0.25">
      <c r="A27" s="13"/>
      <c r="B27" s="24"/>
      <c r="C27" s="14"/>
      <c r="D27" s="14"/>
      <c r="E27" s="25"/>
      <c r="F27" s="24"/>
      <c r="G27" s="14"/>
      <c r="H27" s="14"/>
    </row>
    <row r="28" spans="1:8" x14ac:dyDescent="0.25">
      <c r="A28" s="13" t="s">
        <v>17</v>
      </c>
      <c r="B28" s="24">
        <f>'Initial data Investor'!B15</f>
        <v>200</v>
      </c>
      <c r="C28" s="24">
        <f>B28+'Initial data Target'!B15</f>
        <v>210</v>
      </c>
      <c r="D28" s="24">
        <f>'Initial data Investor'!B103+'Initial data Target'!B106</f>
        <v>232.00000000000003</v>
      </c>
      <c r="E28" s="13"/>
      <c r="F28" s="13"/>
      <c r="G28" s="13"/>
      <c r="H28" s="13"/>
    </row>
    <row r="29" spans="1:8" x14ac:dyDescent="0.25">
      <c r="A29" s="13" t="s">
        <v>18</v>
      </c>
      <c r="B29" s="24">
        <f>'Initial data Investor'!B16</f>
        <v>100</v>
      </c>
      <c r="C29" s="24">
        <f>B29+'Initial data Target'!B16</f>
        <v>115</v>
      </c>
      <c r="D29" s="24">
        <f>'Initial data Investor'!B104+'Initial data Target'!B107</f>
        <v>128</v>
      </c>
      <c r="E29" s="25" t="s">
        <v>27</v>
      </c>
      <c r="F29" s="24">
        <f>'Initial data Investor'!D16</f>
        <v>200</v>
      </c>
      <c r="G29" s="24">
        <f>F29+'Initial data Target'!D16</f>
        <v>240</v>
      </c>
      <c r="H29" s="24">
        <f>G29</f>
        <v>240</v>
      </c>
    </row>
    <row r="30" spans="1:8" x14ac:dyDescent="0.25">
      <c r="A30" s="13" t="s">
        <v>41</v>
      </c>
      <c r="B30" s="24">
        <f>'Initial data Investor'!B17</f>
        <v>200</v>
      </c>
      <c r="C30" s="24">
        <f>B30+'Initial data Target'!B17</f>
        <v>215</v>
      </c>
      <c r="D30" s="24">
        <f>'Initial data Investor'!B105+'Initial data Target'!B108</f>
        <v>238.00000000000003</v>
      </c>
      <c r="E30" s="25" t="s">
        <v>112</v>
      </c>
      <c r="F30" s="24">
        <f>'Initial data Investor'!D17</f>
        <v>150</v>
      </c>
      <c r="G30" s="24">
        <f>F30+'Initial data Target'!D17</f>
        <v>175</v>
      </c>
      <c r="H30" s="24">
        <f>'Initial data Investor'!D105+'Initial data Target'!D108</f>
        <v>195</v>
      </c>
    </row>
    <row r="31" spans="1:8" x14ac:dyDescent="0.25">
      <c r="A31" s="13" t="s">
        <v>19</v>
      </c>
      <c r="B31" s="54">
        <v>500</v>
      </c>
      <c r="C31" s="54">
        <f>B31-B4+'Initial data Target'!B18</f>
        <v>260</v>
      </c>
      <c r="D31" s="60">
        <f>C31+F58</f>
        <v>338.99999999999989</v>
      </c>
      <c r="E31" s="25" t="s">
        <v>29</v>
      </c>
      <c r="F31" s="24">
        <f>'Initial data Investor'!D18</f>
        <v>150</v>
      </c>
      <c r="G31" s="24">
        <f>F31+'Initial data Target'!D18</f>
        <v>155</v>
      </c>
      <c r="H31" s="24">
        <f>'Initial data Investor'!D106+'Initial data Target'!D109</f>
        <v>171</v>
      </c>
    </row>
    <row r="32" spans="1:8" x14ac:dyDescent="0.25">
      <c r="A32" s="13"/>
      <c r="B32" s="24"/>
      <c r="C32" s="14"/>
      <c r="D32" s="14"/>
      <c r="E32" s="25"/>
      <c r="F32" s="24"/>
      <c r="G32" s="14"/>
      <c r="H32" s="14"/>
    </row>
    <row r="33" spans="1:8" x14ac:dyDescent="0.25">
      <c r="A33" s="6" t="s">
        <v>20</v>
      </c>
      <c r="B33" s="21">
        <f>SUM(B28:B31)</f>
        <v>1000</v>
      </c>
      <c r="C33" s="21">
        <f>SUM(C28:C31)</f>
        <v>800</v>
      </c>
      <c r="D33" s="21">
        <f>SUM(D28:D31)</f>
        <v>936.99999999999989</v>
      </c>
      <c r="E33" s="6" t="s">
        <v>30</v>
      </c>
      <c r="F33" s="21">
        <f>SUM(F29:F31)</f>
        <v>500</v>
      </c>
      <c r="G33" s="21">
        <f>SUM(G29:G31)</f>
        <v>570</v>
      </c>
      <c r="H33" s="21">
        <f>SUM(H29:H31)</f>
        <v>606</v>
      </c>
    </row>
    <row r="34" spans="1:8" x14ac:dyDescent="0.25">
      <c r="A34" s="13"/>
      <c r="B34" s="24"/>
      <c r="C34" s="14"/>
      <c r="D34" s="14"/>
      <c r="E34" s="7"/>
      <c r="F34" s="21"/>
      <c r="G34" s="14"/>
      <c r="H34" s="14"/>
    </row>
    <row r="35" spans="1:8" x14ac:dyDescent="0.25">
      <c r="A35" s="6" t="s">
        <v>21</v>
      </c>
      <c r="B35" s="21">
        <f>B26+B33</f>
        <v>1800</v>
      </c>
      <c r="C35" s="21">
        <f>C26+C33</f>
        <v>1910</v>
      </c>
      <c r="D35" s="21">
        <f>D26+D33</f>
        <v>2078</v>
      </c>
      <c r="E35" s="6" t="s">
        <v>31</v>
      </c>
      <c r="F35" s="21">
        <f>F26+F33</f>
        <v>1800</v>
      </c>
      <c r="G35" s="21">
        <f>G26+G33</f>
        <v>1910</v>
      </c>
      <c r="H35" s="21">
        <f>H26+H33</f>
        <v>2078</v>
      </c>
    </row>
    <row r="36" spans="1:8" ht="11" customHeight="1" x14ac:dyDescent="0.25">
      <c r="A36" s="15"/>
      <c r="B36" s="15"/>
      <c r="C36" s="15"/>
      <c r="D36" s="15"/>
      <c r="E36" s="20"/>
      <c r="F36" s="9"/>
      <c r="G36" s="15"/>
      <c r="H36" s="15"/>
    </row>
    <row r="38" spans="1:8" ht="11" customHeight="1" x14ac:dyDescent="0.25">
      <c r="A38" s="12"/>
      <c r="B38" s="37"/>
      <c r="E38" s="12"/>
      <c r="F38" s="37"/>
    </row>
    <row r="39" spans="1:8" x14ac:dyDescent="0.25">
      <c r="A39" s="8" t="s">
        <v>67</v>
      </c>
      <c r="B39" s="8" t="s">
        <v>49</v>
      </c>
      <c r="E39" s="8" t="s">
        <v>68</v>
      </c>
      <c r="F39" s="8" t="s">
        <v>49</v>
      </c>
    </row>
    <row r="40" spans="1:8" ht="11" customHeight="1" x14ac:dyDescent="0.25">
      <c r="A40" s="10"/>
      <c r="B40" s="11"/>
      <c r="E40" s="10"/>
      <c r="F40" s="11"/>
    </row>
    <row r="41" spans="1:8" ht="11" customHeight="1" x14ac:dyDescent="0.25">
      <c r="A41" s="12"/>
      <c r="B41" s="37"/>
      <c r="E41" s="12"/>
      <c r="F41" s="12"/>
    </row>
    <row r="42" spans="1:8" x14ac:dyDescent="0.25">
      <c r="A42" s="13" t="s">
        <v>50</v>
      </c>
      <c r="B42" s="24">
        <f>'Initial data Investor'!B71+'Initial data Target'!B72</f>
        <v>1400</v>
      </c>
      <c r="E42" s="13" t="s">
        <v>1</v>
      </c>
      <c r="F42" s="24">
        <f>B44</f>
        <v>394</v>
      </c>
    </row>
    <row r="43" spans="1:8" x14ac:dyDescent="0.25">
      <c r="A43" s="13"/>
      <c r="B43" s="24"/>
      <c r="E43" s="13" t="s">
        <v>87</v>
      </c>
      <c r="F43" s="24">
        <f>B50</f>
        <v>-34</v>
      </c>
    </row>
    <row r="44" spans="1:8" x14ac:dyDescent="0.25">
      <c r="A44" s="13" t="s">
        <v>1</v>
      </c>
      <c r="B44" s="24">
        <f>'Initial data Investor'!B73+'Initial data Target'!B74</f>
        <v>394</v>
      </c>
      <c r="E44" s="13" t="s">
        <v>88</v>
      </c>
      <c r="F44" s="24">
        <f>B54</f>
        <v>-44</v>
      </c>
    </row>
    <row r="45" spans="1:8" x14ac:dyDescent="0.25">
      <c r="A45" s="13"/>
      <c r="B45" s="13"/>
      <c r="E45" s="13"/>
      <c r="F45" s="14"/>
    </row>
    <row r="46" spans="1:8" x14ac:dyDescent="0.25">
      <c r="A46" s="15" t="s">
        <v>69</v>
      </c>
      <c r="B46" s="27">
        <f>'Initial data Investor'!B75+'Initial data Target'!B76</f>
        <v>-184</v>
      </c>
      <c r="E46" s="13" t="s">
        <v>74</v>
      </c>
      <c r="F46" s="24">
        <f>SUM(F42:F44)</f>
        <v>316</v>
      </c>
    </row>
    <row r="47" spans="1:8" x14ac:dyDescent="0.25">
      <c r="A47" s="13"/>
      <c r="B47" s="24"/>
      <c r="E47" s="13"/>
      <c r="F47" s="14"/>
    </row>
    <row r="48" spans="1:8" x14ac:dyDescent="0.25">
      <c r="A48" s="13" t="s">
        <v>2</v>
      </c>
      <c r="B48" s="24">
        <f>B44+B46</f>
        <v>210</v>
      </c>
      <c r="E48" s="13" t="s">
        <v>89</v>
      </c>
      <c r="F48" s="24">
        <f>'Initial data Investor'!D77+'Initial data Target'!D78</f>
        <v>-22.000000000000114</v>
      </c>
    </row>
    <row r="49" spans="1:6" x14ac:dyDescent="0.25">
      <c r="A49" s="13"/>
      <c r="B49" s="13"/>
      <c r="E49" s="13"/>
      <c r="F49" s="14"/>
    </row>
    <row r="50" spans="1:6" x14ac:dyDescent="0.25">
      <c r="A50" s="15" t="s">
        <v>70</v>
      </c>
      <c r="B50" s="27">
        <f>'Initial data Investor'!B79+'Initial data Target'!B80</f>
        <v>-34</v>
      </c>
      <c r="E50" s="13" t="s">
        <v>75</v>
      </c>
      <c r="F50" s="24">
        <f>F46+F48</f>
        <v>293.99999999999989</v>
      </c>
    </row>
    <row r="51" spans="1:6" x14ac:dyDescent="0.25">
      <c r="A51" s="13"/>
      <c r="B51" s="24"/>
      <c r="E51" s="13"/>
      <c r="F51" s="14"/>
    </row>
    <row r="52" spans="1:6" x14ac:dyDescent="0.25">
      <c r="A52" s="13" t="s">
        <v>113</v>
      </c>
      <c r="B52" s="24">
        <f>B48+B50</f>
        <v>176</v>
      </c>
      <c r="E52" s="13" t="s">
        <v>90</v>
      </c>
      <c r="F52" s="24">
        <f>+'Initial data Investor'!D81+'Initial data Target'!D82</f>
        <v>-215</v>
      </c>
    </row>
    <row r="53" spans="1:6" x14ac:dyDescent="0.25">
      <c r="A53" s="13"/>
      <c r="B53" s="13"/>
      <c r="E53" s="13"/>
      <c r="F53" s="13"/>
    </row>
    <row r="54" spans="1:6" x14ac:dyDescent="0.25">
      <c r="A54" s="15" t="s">
        <v>71</v>
      </c>
      <c r="B54" s="27">
        <f>'Initial data Investor'!B83+'Initial data Target'!B84</f>
        <v>-44</v>
      </c>
      <c r="E54" s="13" t="s">
        <v>76</v>
      </c>
      <c r="F54" s="24">
        <f>F50+F52</f>
        <v>78.999999999999886</v>
      </c>
    </row>
    <row r="55" spans="1:6" ht="11" customHeight="1" x14ac:dyDescent="0.25">
      <c r="A55" s="13"/>
      <c r="B55" s="24"/>
      <c r="E55" s="13"/>
      <c r="F55" s="14"/>
    </row>
    <row r="56" spans="1:6" x14ac:dyDescent="0.25">
      <c r="A56" s="13" t="s">
        <v>72</v>
      </c>
      <c r="B56" s="24">
        <f>B52+B54</f>
        <v>132</v>
      </c>
      <c r="E56" s="61" t="s">
        <v>98</v>
      </c>
      <c r="F56" s="60">
        <v>0</v>
      </c>
    </row>
    <row r="57" spans="1:6" ht="11" customHeight="1" x14ac:dyDescent="0.25">
      <c r="A57" s="15"/>
      <c r="B57" s="36"/>
      <c r="E57" s="13"/>
      <c r="F57" s="14"/>
    </row>
    <row r="58" spans="1:6" x14ac:dyDescent="0.25">
      <c r="E58" s="13" t="s">
        <v>77</v>
      </c>
      <c r="F58" s="24">
        <f>F54+F56</f>
        <v>78.999999999999886</v>
      </c>
    </row>
    <row r="59" spans="1:6" ht="11" customHeight="1" x14ac:dyDescent="0.25">
      <c r="E59" s="15"/>
      <c r="F59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6D0B-A443-5D4F-AADE-AB122C1E733C}">
  <dimension ref="A1:H80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46.33203125" style="26" customWidth="1"/>
    <col min="2" max="4" width="14.33203125" style="26" customWidth="1"/>
    <col min="5" max="5" width="48" style="26" customWidth="1"/>
    <col min="6" max="8" width="14.5" style="26" customWidth="1"/>
    <col min="9" max="16384" width="10.83203125" style="26"/>
  </cols>
  <sheetData>
    <row r="1" spans="1:8" x14ac:dyDescent="0.25">
      <c r="A1" s="12"/>
      <c r="B1" s="12"/>
    </row>
    <row r="2" spans="1:8" x14ac:dyDescent="0.25">
      <c r="A2" s="6" t="s">
        <v>92</v>
      </c>
      <c r="B2" s="16">
        <v>0.7</v>
      </c>
    </row>
    <row r="3" spans="1:8" x14ac:dyDescent="0.25">
      <c r="A3" s="13"/>
      <c r="B3" s="13"/>
    </row>
    <row r="4" spans="1:8" x14ac:dyDescent="0.25">
      <c r="A4" s="13" t="s">
        <v>83</v>
      </c>
      <c r="B4" s="17">
        <f>B2*'Investment data'!B2</f>
        <v>210</v>
      </c>
    </row>
    <row r="5" spans="1:8" x14ac:dyDescent="0.25">
      <c r="A5" s="13"/>
      <c r="B5" s="13"/>
    </row>
    <row r="6" spans="1:8" x14ac:dyDescent="0.25">
      <c r="A6" s="71" t="s">
        <v>114</v>
      </c>
      <c r="B6" s="72">
        <f>'Investment data'!B2-'Initial data Target'!D9</f>
        <v>240</v>
      </c>
    </row>
    <row r="7" spans="1:8" x14ac:dyDescent="0.25">
      <c r="A7" s="13"/>
      <c r="B7" s="14"/>
    </row>
    <row r="8" spans="1:8" x14ac:dyDescent="0.25">
      <c r="A8" s="13" t="s">
        <v>96</v>
      </c>
      <c r="B8" s="14"/>
    </row>
    <row r="9" spans="1:8" x14ac:dyDescent="0.25">
      <c r="A9" s="13" t="s">
        <v>97</v>
      </c>
      <c r="B9" s="14">
        <v>90</v>
      </c>
    </row>
    <row r="10" spans="1:8" x14ac:dyDescent="0.25">
      <c r="A10" s="13" t="s">
        <v>7</v>
      </c>
      <c r="B10" s="14">
        <f>B6-B9</f>
        <v>150</v>
      </c>
    </row>
    <row r="11" spans="1:8" x14ac:dyDescent="0.25">
      <c r="A11" s="15"/>
      <c r="B11" s="15"/>
    </row>
    <row r="14" spans="1:8" ht="11" customHeight="1" x14ac:dyDescent="0.25">
      <c r="A14" s="12"/>
      <c r="B14" s="12"/>
      <c r="C14" s="53"/>
      <c r="D14" s="53"/>
      <c r="E14" s="12"/>
      <c r="F14" s="12"/>
      <c r="G14" s="12"/>
      <c r="H14" s="12"/>
    </row>
    <row r="15" spans="1:8" x14ac:dyDescent="0.25">
      <c r="A15" s="8" t="s">
        <v>9</v>
      </c>
      <c r="B15" s="8" t="s">
        <v>4</v>
      </c>
      <c r="C15" s="8" t="s">
        <v>6</v>
      </c>
      <c r="D15" s="8" t="s">
        <v>5</v>
      </c>
      <c r="E15" s="8" t="s">
        <v>10</v>
      </c>
      <c r="F15" s="8" t="str">
        <f>B15</f>
        <v>31/12/N</v>
      </c>
      <c r="G15" s="8" t="str">
        <f t="shared" ref="G15:H15" si="0">C15</f>
        <v>01/01/N+1</v>
      </c>
      <c r="H15" s="8" t="str">
        <f t="shared" si="0"/>
        <v>31/12/N+1</v>
      </c>
    </row>
    <row r="16" spans="1:8" ht="11" customHeight="1" x14ac:dyDescent="0.25">
      <c r="A16" s="15"/>
      <c r="B16" s="15"/>
      <c r="C16" s="11"/>
      <c r="D16" s="11"/>
      <c r="E16" s="13"/>
      <c r="F16" s="15"/>
      <c r="G16" s="15"/>
      <c r="H16" s="15"/>
    </row>
    <row r="17" spans="1:8" ht="11" customHeight="1" x14ac:dyDescent="0.25">
      <c r="A17" s="12"/>
      <c r="B17" s="12"/>
      <c r="C17" s="12"/>
      <c r="D17" s="12"/>
      <c r="E17" s="35"/>
      <c r="F17" s="33"/>
      <c r="G17" s="12"/>
      <c r="H17" s="12"/>
    </row>
    <row r="18" spans="1:8" x14ac:dyDescent="0.25">
      <c r="A18" s="13"/>
      <c r="B18" s="13"/>
      <c r="C18" s="13"/>
      <c r="D18" s="13"/>
      <c r="E18" s="31" t="s">
        <v>22</v>
      </c>
      <c r="F18" s="24">
        <f>'Initial data Investor'!D5</f>
        <v>100</v>
      </c>
      <c r="G18" s="24">
        <f>F18</f>
        <v>100</v>
      </c>
      <c r="H18" s="24">
        <f>G18</f>
        <v>100</v>
      </c>
    </row>
    <row r="19" spans="1:8" x14ac:dyDescent="0.25">
      <c r="A19" s="13" t="s">
        <v>11</v>
      </c>
      <c r="B19" s="24">
        <f>'Initial data Investor'!B6</f>
        <v>1000</v>
      </c>
      <c r="C19" s="24">
        <f>B19+'Initial data Target'!B6</f>
        <v>1100</v>
      </c>
      <c r="D19" s="24">
        <f>'Initial data Investor'!B94+'Initial data Target'!B97</f>
        <v>1315</v>
      </c>
      <c r="E19" s="31" t="s">
        <v>23</v>
      </c>
      <c r="F19" s="24">
        <f>'Initial data Investor'!D6</f>
        <v>200</v>
      </c>
      <c r="G19" s="24">
        <f t="shared" ref="G19:H20" si="1">F19</f>
        <v>200</v>
      </c>
      <c r="H19" s="24">
        <f t="shared" si="1"/>
        <v>200</v>
      </c>
    </row>
    <row r="20" spans="1:8" x14ac:dyDescent="0.25">
      <c r="A20" s="15" t="s">
        <v>78</v>
      </c>
      <c r="B20" s="27">
        <f>'Initial data Investor'!B7</f>
        <v>-200</v>
      </c>
      <c r="C20" s="27">
        <f>B20+'Initial data Target'!B7</f>
        <v>-230</v>
      </c>
      <c r="D20" s="27">
        <f>'Initial data Investor'!B95+'Initial data Target'!B98</f>
        <v>-414</v>
      </c>
      <c r="E20" s="32" t="s">
        <v>24</v>
      </c>
      <c r="F20" s="27">
        <f>'Initial data Investor'!D7</f>
        <v>600</v>
      </c>
      <c r="G20" s="27">
        <f t="shared" si="1"/>
        <v>600</v>
      </c>
      <c r="H20" s="62">
        <f>G20+B63</f>
        <v>714</v>
      </c>
    </row>
    <row r="21" spans="1:8" ht="11" customHeight="1" x14ac:dyDescent="0.25">
      <c r="A21" s="13"/>
      <c r="B21" s="28"/>
      <c r="C21" s="37"/>
      <c r="D21" s="37"/>
      <c r="E21" s="33"/>
      <c r="F21" s="28"/>
      <c r="G21" s="37"/>
      <c r="H21" s="63"/>
    </row>
    <row r="22" spans="1:8" x14ac:dyDescent="0.25">
      <c r="A22" s="13" t="s">
        <v>13</v>
      </c>
      <c r="B22" s="24">
        <f>B19+B20</f>
        <v>800</v>
      </c>
      <c r="C22" s="24">
        <f>C19+C20</f>
        <v>870</v>
      </c>
      <c r="D22" s="24">
        <f>D19+D20</f>
        <v>901</v>
      </c>
      <c r="E22" s="25" t="s">
        <v>99</v>
      </c>
      <c r="F22" s="24">
        <f>SUM(F18:F20)</f>
        <v>900</v>
      </c>
      <c r="G22" s="24">
        <f>SUM(G18:G20)</f>
        <v>900</v>
      </c>
      <c r="H22" s="50">
        <f>SUM(H18:H20)</f>
        <v>1014</v>
      </c>
    </row>
    <row r="23" spans="1:8" ht="11" customHeight="1" x14ac:dyDescent="0.25">
      <c r="A23" s="13"/>
      <c r="B23" s="13"/>
      <c r="C23" s="13"/>
      <c r="D23" s="13"/>
      <c r="E23" s="25"/>
      <c r="F23" s="24"/>
      <c r="G23" s="14"/>
      <c r="H23" s="50"/>
    </row>
    <row r="24" spans="1:8" x14ac:dyDescent="0.25">
      <c r="A24" s="13" t="s">
        <v>14</v>
      </c>
      <c r="B24" s="64">
        <v>0</v>
      </c>
      <c r="C24" s="64">
        <f>B6</f>
        <v>240</v>
      </c>
      <c r="D24" s="64">
        <f>C24</f>
        <v>240</v>
      </c>
      <c r="E24" s="65" t="s">
        <v>100</v>
      </c>
      <c r="F24" s="57" t="s">
        <v>8</v>
      </c>
      <c r="G24" s="57">
        <f>(1-$B2)*'Investment data'!$B2</f>
        <v>90.000000000000014</v>
      </c>
      <c r="H24" s="66">
        <f>G24+B62-(1-B2)*'Initial data Target'!B88</f>
        <v>96.000000000000014</v>
      </c>
    </row>
    <row r="25" spans="1:8" ht="11" customHeight="1" x14ac:dyDescent="0.25">
      <c r="A25" s="13"/>
      <c r="B25" s="13"/>
      <c r="C25" s="13"/>
      <c r="D25" s="13"/>
      <c r="E25" s="13"/>
      <c r="F25" s="14"/>
      <c r="G25" s="14"/>
      <c r="H25" s="14"/>
    </row>
    <row r="26" spans="1:8" x14ac:dyDescent="0.25">
      <c r="A26" s="13" t="s">
        <v>15</v>
      </c>
      <c r="B26" s="24">
        <v>0</v>
      </c>
      <c r="C26" s="17">
        <v>0</v>
      </c>
      <c r="D26" s="17">
        <v>0</v>
      </c>
      <c r="E26" s="13" t="s">
        <v>101</v>
      </c>
      <c r="F26" s="24">
        <f>F22</f>
        <v>900</v>
      </c>
      <c r="G26" s="24">
        <f t="shared" ref="G26:H26" si="2">G22+G24</f>
        <v>990</v>
      </c>
      <c r="H26" s="24">
        <f t="shared" si="2"/>
        <v>1110</v>
      </c>
    </row>
    <row r="27" spans="1:8" ht="11" customHeight="1" x14ac:dyDescent="0.25">
      <c r="A27" s="13"/>
      <c r="B27" s="24"/>
      <c r="C27" s="14"/>
      <c r="D27" s="14"/>
      <c r="E27" s="13"/>
      <c r="F27" s="14"/>
      <c r="G27" s="14"/>
      <c r="H27" s="14"/>
    </row>
    <row r="28" spans="1:8" x14ac:dyDescent="0.25">
      <c r="A28" s="13"/>
      <c r="B28" s="13"/>
      <c r="C28" s="13"/>
      <c r="D28" s="13"/>
      <c r="E28" s="25" t="s">
        <v>28</v>
      </c>
      <c r="F28" s="24">
        <f>'Initial data Investor'!D11</f>
        <v>400</v>
      </c>
      <c r="G28" s="24">
        <f>F28+'Initial data Target'!D11</f>
        <v>440</v>
      </c>
      <c r="H28" s="24">
        <f>G28</f>
        <v>440</v>
      </c>
    </row>
    <row r="29" spans="1:8" x14ac:dyDescent="0.25">
      <c r="A29" s="13"/>
      <c r="B29" s="13"/>
      <c r="C29" s="13"/>
      <c r="D29" s="13"/>
      <c r="E29" s="7"/>
      <c r="F29" s="21"/>
      <c r="G29" s="14"/>
      <c r="H29" s="14"/>
    </row>
    <row r="30" spans="1:8" x14ac:dyDescent="0.25">
      <c r="A30" s="6" t="s">
        <v>16</v>
      </c>
      <c r="B30" s="21">
        <f>B22+B24+B26</f>
        <v>800</v>
      </c>
      <c r="C30" s="21">
        <f>C22+C24+C26</f>
        <v>1110</v>
      </c>
      <c r="D30" s="21">
        <f>D22+D24+D26</f>
        <v>1141</v>
      </c>
      <c r="E30" s="7" t="s">
        <v>26</v>
      </c>
      <c r="F30" s="21">
        <f>F22+F28</f>
        <v>1300</v>
      </c>
      <c r="G30" s="21">
        <f>G26+G28</f>
        <v>1430</v>
      </c>
      <c r="H30" s="21">
        <f>H26+H28</f>
        <v>1550</v>
      </c>
    </row>
    <row r="31" spans="1:8" x14ac:dyDescent="0.25">
      <c r="A31" s="13"/>
      <c r="B31" s="24"/>
      <c r="C31" s="14"/>
      <c r="D31" s="14"/>
      <c r="E31" s="25"/>
      <c r="F31" s="24"/>
      <c r="G31" s="14"/>
      <c r="H31" s="14"/>
    </row>
    <row r="32" spans="1:8" x14ac:dyDescent="0.25">
      <c r="A32" s="13" t="s">
        <v>17</v>
      </c>
      <c r="B32" s="24">
        <f>'Initial data Investor'!B15</f>
        <v>200</v>
      </c>
      <c r="C32" s="24">
        <f>B32+'Initial data Target'!B15</f>
        <v>210</v>
      </c>
      <c r="D32" s="24">
        <f>'Initial data Investor'!B103+'Initial data Target'!B106</f>
        <v>232.00000000000003</v>
      </c>
      <c r="E32" s="13"/>
      <c r="F32" s="13"/>
      <c r="G32" s="13"/>
      <c r="H32" s="13"/>
    </row>
    <row r="33" spans="1:8" x14ac:dyDescent="0.25">
      <c r="A33" s="13" t="s">
        <v>18</v>
      </c>
      <c r="B33" s="24">
        <f>'Initial data Investor'!B16</f>
        <v>100</v>
      </c>
      <c r="C33" s="24">
        <f>B33+'Initial data Target'!B16</f>
        <v>115</v>
      </c>
      <c r="D33" s="24">
        <f>'Initial data Investor'!B104+'Initial data Target'!B107</f>
        <v>128</v>
      </c>
      <c r="E33" s="25" t="s">
        <v>27</v>
      </c>
      <c r="F33" s="24">
        <f>'Initial data Investor'!D16</f>
        <v>200</v>
      </c>
      <c r="G33" s="24">
        <f>F33+'Initial data Target'!D16</f>
        <v>240</v>
      </c>
      <c r="H33" s="24">
        <f>'Acquisition 70%'!G33</f>
        <v>240</v>
      </c>
    </row>
    <row r="34" spans="1:8" x14ac:dyDescent="0.25">
      <c r="A34" s="13" t="s">
        <v>41</v>
      </c>
      <c r="B34" s="24">
        <f>'Initial data Investor'!B17</f>
        <v>200</v>
      </c>
      <c r="C34" s="24">
        <f>B34+'Initial data Target'!B17</f>
        <v>215</v>
      </c>
      <c r="D34" s="24">
        <f>'Initial data Investor'!B105+'Initial data Target'!B108</f>
        <v>238.00000000000003</v>
      </c>
      <c r="E34" s="25" t="s">
        <v>112</v>
      </c>
      <c r="F34" s="24">
        <f>'Initial data Investor'!D17</f>
        <v>150</v>
      </c>
      <c r="G34" s="24">
        <f>F34+'Initial data Target'!D17</f>
        <v>175</v>
      </c>
      <c r="H34" s="24">
        <f>'Initial data Investor'!D105+'Initial data Target'!D108</f>
        <v>195</v>
      </c>
    </row>
    <row r="35" spans="1:8" x14ac:dyDescent="0.25">
      <c r="A35" s="13" t="s">
        <v>19</v>
      </c>
      <c r="B35" s="54">
        <f>'Initial data Investor'!B18</f>
        <v>500</v>
      </c>
      <c r="C35" s="54">
        <f>B35-B4+'Initial data Target'!B18</f>
        <v>350</v>
      </c>
      <c r="D35" s="60">
        <f>C35+F62</f>
        <v>416.99999999999989</v>
      </c>
      <c r="E35" s="25" t="s">
        <v>29</v>
      </c>
      <c r="F35" s="24">
        <f>'Initial data Investor'!D18</f>
        <v>150</v>
      </c>
      <c r="G35" s="24">
        <f>F35+'Initial data Target'!D18</f>
        <v>155</v>
      </c>
      <c r="H35" s="24">
        <f>'Initial data Investor'!D106+'Initial data Target'!D109</f>
        <v>171</v>
      </c>
    </row>
    <row r="36" spans="1:8" x14ac:dyDescent="0.25">
      <c r="A36" s="13"/>
      <c r="B36" s="24"/>
      <c r="C36" s="14"/>
      <c r="D36" s="14"/>
      <c r="E36" s="25"/>
      <c r="F36" s="24"/>
      <c r="G36" s="14"/>
      <c r="H36" s="14"/>
    </row>
    <row r="37" spans="1:8" x14ac:dyDescent="0.25">
      <c r="A37" s="6" t="s">
        <v>20</v>
      </c>
      <c r="B37" s="21">
        <f>SUM(B32:B35)</f>
        <v>1000</v>
      </c>
      <c r="C37" s="21">
        <f>SUM(C32:C35)</f>
        <v>890</v>
      </c>
      <c r="D37" s="21">
        <f>SUM(D32:D35)</f>
        <v>1014.9999999999999</v>
      </c>
      <c r="E37" s="6" t="s">
        <v>30</v>
      </c>
      <c r="F37" s="21">
        <f>SUM(F33:F35)</f>
        <v>500</v>
      </c>
      <c r="G37" s="21">
        <f>SUM(G33:G35)</f>
        <v>570</v>
      </c>
      <c r="H37" s="21">
        <f>SUM(H33:H35)</f>
        <v>606</v>
      </c>
    </row>
    <row r="38" spans="1:8" x14ac:dyDescent="0.25">
      <c r="A38" s="13"/>
      <c r="B38" s="24"/>
      <c r="C38" s="14"/>
      <c r="D38" s="14"/>
      <c r="E38" s="7"/>
      <c r="F38" s="21"/>
      <c r="G38" s="14"/>
      <c r="H38" s="14"/>
    </row>
    <row r="39" spans="1:8" x14ac:dyDescent="0.25">
      <c r="A39" s="6" t="s">
        <v>21</v>
      </c>
      <c r="B39" s="21">
        <f>B30+B37</f>
        <v>1800</v>
      </c>
      <c r="C39" s="21">
        <f>C30+C37</f>
        <v>2000</v>
      </c>
      <c r="D39" s="21">
        <f>D30+D37</f>
        <v>2156</v>
      </c>
      <c r="E39" s="6" t="s">
        <v>31</v>
      </c>
      <c r="F39" s="21">
        <f>F30+F37</f>
        <v>1800</v>
      </c>
      <c r="G39" s="21">
        <f>G30+G37</f>
        <v>2000</v>
      </c>
      <c r="H39" s="21">
        <f>H30+H37</f>
        <v>2156</v>
      </c>
    </row>
    <row r="40" spans="1:8" ht="11" customHeight="1" x14ac:dyDescent="0.25">
      <c r="A40" s="15"/>
      <c r="B40" s="15"/>
      <c r="C40" s="15"/>
      <c r="D40" s="15"/>
      <c r="E40" s="9"/>
      <c r="F40" s="9"/>
      <c r="G40" s="15"/>
      <c r="H40" s="15"/>
    </row>
    <row r="42" spans="1:8" ht="11" customHeight="1" x14ac:dyDescent="0.25">
      <c r="A42" s="12"/>
      <c r="B42" s="37"/>
      <c r="E42" s="12"/>
      <c r="F42" s="37"/>
    </row>
    <row r="43" spans="1:8" x14ac:dyDescent="0.25">
      <c r="A43" s="8" t="s">
        <v>67</v>
      </c>
      <c r="B43" s="8" t="s">
        <v>49</v>
      </c>
      <c r="E43" s="8" t="s">
        <v>68</v>
      </c>
      <c r="F43" s="8" t="s">
        <v>49</v>
      </c>
    </row>
    <row r="44" spans="1:8" ht="11" customHeight="1" x14ac:dyDescent="0.25">
      <c r="A44" s="10"/>
      <c r="B44" s="11"/>
      <c r="E44" s="10"/>
      <c r="F44" s="11"/>
    </row>
    <row r="45" spans="1:8" x14ac:dyDescent="0.25">
      <c r="A45" s="12"/>
      <c r="B45" s="37"/>
      <c r="E45" s="12"/>
      <c r="F45" s="12"/>
    </row>
    <row r="46" spans="1:8" x14ac:dyDescent="0.25">
      <c r="A46" s="13" t="s">
        <v>50</v>
      </c>
      <c r="B46" s="24">
        <f>'Initial data Investor'!B71+'Initial data Target'!B72</f>
        <v>1400</v>
      </c>
      <c r="E46" s="13" t="s">
        <v>1</v>
      </c>
      <c r="F46" s="24">
        <f>B48</f>
        <v>394</v>
      </c>
    </row>
    <row r="47" spans="1:8" x14ac:dyDescent="0.25">
      <c r="A47" s="13"/>
      <c r="B47" s="24"/>
      <c r="E47" s="13" t="s">
        <v>87</v>
      </c>
      <c r="F47" s="24">
        <f>B54</f>
        <v>-34</v>
      </c>
    </row>
    <row r="48" spans="1:8" x14ac:dyDescent="0.25">
      <c r="A48" s="13" t="s">
        <v>1</v>
      </c>
      <c r="B48" s="24">
        <f>'Initial data Investor'!B73+'Initial data Target'!B74</f>
        <v>394</v>
      </c>
      <c r="E48" s="13" t="s">
        <v>88</v>
      </c>
      <c r="F48" s="24">
        <f>B58</f>
        <v>-44</v>
      </c>
    </row>
    <row r="49" spans="1:6" x14ac:dyDescent="0.25">
      <c r="A49" s="13"/>
      <c r="B49" s="13"/>
      <c r="E49" s="13"/>
      <c r="F49" s="14"/>
    </row>
    <row r="50" spans="1:6" x14ac:dyDescent="0.25">
      <c r="A50" s="15" t="s">
        <v>69</v>
      </c>
      <c r="B50" s="27">
        <f>'Initial data Investor'!B75+'Initial data Target'!B76</f>
        <v>-184</v>
      </c>
      <c r="E50" s="13" t="s">
        <v>74</v>
      </c>
      <c r="F50" s="24">
        <f>SUM(F46:F48)</f>
        <v>316</v>
      </c>
    </row>
    <row r="51" spans="1:6" x14ac:dyDescent="0.25">
      <c r="A51" s="13"/>
      <c r="B51" s="24"/>
      <c r="E51" s="13"/>
      <c r="F51" s="14"/>
    </row>
    <row r="52" spans="1:6" x14ac:dyDescent="0.25">
      <c r="A52" s="13" t="s">
        <v>2</v>
      </c>
      <c r="B52" s="24">
        <f>B48+B50</f>
        <v>210</v>
      </c>
      <c r="E52" s="13" t="s">
        <v>89</v>
      </c>
      <c r="F52" s="24">
        <f>'Initial data Investor'!D77+'Initial data Target'!D78</f>
        <v>-22.000000000000114</v>
      </c>
    </row>
    <row r="53" spans="1:6" x14ac:dyDescent="0.25">
      <c r="A53" s="13"/>
      <c r="B53" s="13"/>
      <c r="E53" s="13"/>
      <c r="F53" s="14"/>
    </row>
    <row r="54" spans="1:6" x14ac:dyDescent="0.25">
      <c r="A54" s="15" t="s">
        <v>70</v>
      </c>
      <c r="B54" s="27">
        <f>'Initial data Investor'!B79+'Initial data Target'!B80</f>
        <v>-34</v>
      </c>
      <c r="E54" s="13" t="s">
        <v>75</v>
      </c>
      <c r="F54" s="24">
        <f>F50+F52</f>
        <v>293.99999999999989</v>
      </c>
    </row>
    <row r="55" spans="1:6" x14ac:dyDescent="0.25">
      <c r="A55" s="13"/>
      <c r="B55" s="24"/>
      <c r="E55" s="13"/>
      <c r="F55" s="14"/>
    </row>
    <row r="56" spans="1:6" x14ac:dyDescent="0.25">
      <c r="A56" s="13" t="s">
        <v>113</v>
      </c>
      <c r="B56" s="24">
        <f>B52+B54</f>
        <v>176</v>
      </c>
      <c r="E56" s="13" t="s">
        <v>90</v>
      </c>
      <c r="F56" s="24">
        <f>+'Initial data Investor'!D81+'Initial data Target'!D82</f>
        <v>-215</v>
      </c>
    </row>
    <row r="57" spans="1:6" x14ac:dyDescent="0.25">
      <c r="A57" s="13"/>
      <c r="B57" s="13"/>
      <c r="E57" s="13"/>
      <c r="F57" s="13"/>
    </row>
    <row r="58" spans="1:6" x14ac:dyDescent="0.25">
      <c r="A58" s="15" t="s">
        <v>71</v>
      </c>
      <c r="B58" s="27">
        <f>'Initial data Investor'!B83+'Initial data Target'!B84</f>
        <v>-44</v>
      </c>
      <c r="E58" s="13" t="s">
        <v>76</v>
      </c>
      <c r="F58" s="24">
        <f>F54+F56</f>
        <v>78.999999999999886</v>
      </c>
    </row>
    <row r="59" spans="1:6" x14ac:dyDescent="0.25">
      <c r="A59" s="13"/>
      <c r="B59" s="28"/>
      <c r="E59" s="13"/>
      <c r="F59" s="14"/>
    </row>
    <row r="60" spans="1:6" x14ac:dyDescent="0.25">
      <c r="A60" s="13" t="s">
        <v>102</v>
      </c>
      <c r="B60" s="24">
        <f>B56+B58</f>
        <v>132</v>
      </c>
      <c r="E60" s="61" t="s">
        <v>105</v>
      </c>
      <c r="F60" s="60">
        <f>-(1-B2)*'Initial data Target'!B88</f>
        <v>-12.000000000000002</v>
      </c>
    </row>
    <row r="61" spans="1:6" x14ac:dyDescent="0.25">
      <c r="A61" s="13"/>
      <c r="B61" s="14"/>
      <c r="E61" s="13"/>
      <c r="F61" s="14"/>
    </row>
    <row r="62" spans="1:6" x14ac:dyDescent="0.25">
      <c r="A62" s="61" t="s">
        <v>103</v>
      </c>
      <c r="B62" s="67">
        <f>(1-B2)*'Initial data Target'!B86</f>
        <v>18.000000000000004</v>
      </c>
      <c r="E62" s="13" t="s">
        <v>77</v>
      </c>
      <c r="F62" s="50">
        <f>F58+F60</f>
        <v>66.999999999999886</v>
      </c>
    </row>
    <row r="63" spans="1:6" x14ac:dyDescent="0.25">
      <c r="A63" s="61" t="s">
        <v>104</v>
      </c>
      <c r="B63" s="60">
        <f>B60-B62</f>
        <v>114</v>
      </c>
      <c r="E63" s="15"/>
      <c r="F63" s="15"/>
    </row>
    <row r="64" spans="1:6" ht="11" customHeight="1" x14ac:dyDescent="0.25">
      <c r="A64" s="15"/>
      <c r="B64" s="15"/>
    </row>
    <row r="66" spans="1:2" ht="11" customHeight="1" x14ac:dyDescent="0.25">
      <c r="A66" s="40"/>
      <c r="B66" s="35"/>
    </row>
    <row r="67" spans="1:2" ht="21" x14ac:dyDescent="0.25">
      <c r="A67" s="70" t="s">
        <v>106</v>
      </c>
      <c r="B67" s="68"/>
    </row>
    <row r="68" spans="1:2" ht="11" customHeight="1" x14ac:dyDescent="0.25">
      <c r="A68" s="42"/>
      <c r="B68" s="68"/>
    </row>
    <row r="69" spans="1:2" ht="11" customHeight="1" x14ac:dyDescent="0.25">
      <c r="A69" s="12"/>
      <c r="B69" s="37"/>
    </row>
    <row r="70" spans="1:2" x14ac:dyDescent="0.25">
      <c r="A70" s="13" t="s">
        <v>107</v>
      </c>
      <c r="B70" s="24">
        <f>H28+H33-D35</f>
        <v>263.00000000000011</v>
      </c>
    </row>
    <row r="71" spans="1:2" x14ac:dyDescent="0.25">
      <c r="A71" s="13" t="s">
        <v>108</v>
      </c>
      <c r="B71" s="24">
        <f>B48</f>
        <v>394</v>
      </c>
    </row>
    <row r="72" spans="1:2" x14ac:dyDescent="0.25">
      <c r="A72" s="13"/>
      <c r="B72" s="14"/>
    </row>
    <row r="73" spans="1:2" x14ac:dyDescent="0.25">
      <c r="A73" s="14" t="s">
        <v>120</v>
      </c>
      <c r="B73" s="69">
        <f>B70/B71</f>
        <v>0.66751269035533023</v>
      </c>
    </row>
    <row r="74" spans="1:2" ht="11" customHeight="1" x14ac:dyDescent="0.25">
      <c r="A74" s="15"/>
      <c r="B74" s="36"/>
    </row>
    <row r="75" spans="1:2" ht="11" customHeight="1" x14ac:dyDescent="0.25">
      <c r="A75" s="12"/>
      <c r="B75" s="37"/>
    </row>
    <row r="76" spans="1:2" x14ac:dyDescent="0.25">
      <c r="A76" s="13" t="s">
        <v>109</v>
      </c>
      <c r="B76" s="17">
        <f>B70-(1-B2)*'Initial data Target'!D122</f>
        <v>260.90000000000009</v>
      </c>
    </row>
    <row r="77" spans="1:2" x14ac:dyDescent="0.25">
      <c r="A77" s="13" t="s">
        <v>110</v>
      </c>
      <c r="B77" s="17">
        <f>B48-(1-B2)*'Initial data Target'!B74</f>
        <v>365.8</v>
      </c>
    </row>
    <row r="78" spans="1:2" x14ac:dyDescent="0.25">
      <c r="A78" s="13"/>
      <c r="B78" s="14"/>
    </row>
    <row r="79" spans="1:2" x14ac:dyDescent="0.25">
      <c r="A79" s="14" t="s">
        <v>111</v>
      </c>
      <c r="B79" s="69">
        <f>B76/B77</f>
        <v>0.71323127392017516</v>
      </c>
    </row>
    <row r="80" spans="1:2" ht="11" customHeight="1" x14ac:dyDescent="0.25">
      <c r="A80" s="15"/>
      <c r="B80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BCA2-7BDE-C345-9D82-45AD611DDE1D}">
  <dimension ref="A1:H82"/>
  <sheetViews>
    <sheetView showGridLines="0" zoomScale="140" zoomScaleNormal="140" workbookViewId="0">
      <selection activeCell="A12" sqref="A12"/>
    </sheetView>
  </sheetViews>
  <sheetFormatPr baseColWidth="10" defaultRowHeight="19" x14ac:dyDescent="0.25"/>
  <cols>
    <col min="1" max="1" width="48.1640625" style="26" customWidth="1"/>
    <col min="2" max="4" width="14.33203125" style="26" customWidth="1"/>
    <col min="5" max="5" width="48" style="26" customWidth="1"/>
    <col min="6" max="8" width="14.5" style="26" customWidth="1"/>
    <col min="9" max="16384" width="10.83203125" style="26"/>
  </cols>
  <sheetData>
    <row r="1" spans="1:8" x14ac:dyDescent="0.25">
      <c r="A1" s="12"/>
      <c r="B1" s="12"/>
    </row>
    <row r="2" spans="1:8" x14ac:dyDescent="0.25">
      <c r="A2" s="6" t="s">
        <v>92</v>
      </c>
      <c r="B2" s="16">
        <v>0.7</v>
      </c>
    </row>
    <row r="3" spans="1:8" x14ac:dyDescent="0.25">
      <c r="A3" s="13"/>
      <c r="B3" s="13"/>
    </row>
    <row r="4" spans="1:8" x14ac:dyDescent="0.25">
      <c r="A4" s="13" t="s">
        <v>83</v>
      </c>
      <c r="B4" s="17">
        <f>B2*'Investment data'!B2</f>
        <v>210</v>
      </c>
    </row>
    <row r="5" spans="1:8" x14ac:dyDescent="0.25">
      <c r="A5" s="13"/>
      <c r="B5" s="13"/>
    </row>
    <row r="6" spans="1:8" x14ac:dyDescent="0.25">
      <c r="A6" s="71" t="s">
        <v>114</v>
      </c>
      <c r="B6" s="72">
        <f>'Investment data'!B2-'Initial data Target'!D9</f>
        <v>240</v>
      </c>
    </row>
    <row r="7" spans="1:8" x14ac:dyDescent="0.25">
      <c r="A7" s="13"/>
      <c r="B7" s="14"/>
    </row>
    <row r="8" spans="1:8" x14ac:dyDescent="0.25">
      <c r="A8" s="13" t="s">
        <v>96</v>
      </c>
      <c r="B8" s="14"/>
    </row>
    <row r="9" spans="1:8" x14ac:dyDescent="0.25">
      <c r="A9" s="13" t="s">
        <v>97</v>
      </c>
      <c r="B9" s="14">
        <v>90</v>
      </c>
    </row>
    <row r="10" spans="1:8" x14ac:dyDescent="0.25">
      <c r="A10" s="13" t="s">
        <v>7</v>
      </c>
      <c r="B10" s="14">
        <f>B6-B9</f>
        <v>150</v>
      </c>
    </row>
    <row r="11" spans="1:8" x14ac:dyDescent="0.25">
      <c r="A11" s="13"/>
      <c r="B11" s="14"/>
    </row>
    <row r="12" spans="1:8" x14ac:dyDescent="0.25">
      <c r="A12" s="73" t="s">
        <v>118</v>
      </c>
      <c r="B12" s="74">
        <v>40</v>
      </c>
    </row>
    <row r="13" spans="1:8" x14ac:dyDescent="0.25">
      <c r="A13" s="15"/>
      <c r="B13" s="15"/>
    </row>
    <row r="16" spans="1:8" ht="11" customHeight="1" x14ac:dyDescent="0.25">
      <c r="A16" s="12"/>
      <c r="B16" s="12"/>
      <c r="C16" s="53"/>
      <c r="D16" s="53"/>
      <c r="E16" s="12"/>
      <c r="F16" s="12"/>
      <c r="G16" s="12"/>
      <c r="H16" s="12"/>
    </row>
    <row r="17" spans="1:8" x14ac:dyDescent="0.25">
      <c r="A17" s="8" t="s">
        <v>9</v>
      </c>
      <c r="B17" s="8" t="s">
        <v>4</v>
      </c>
      <c r="C17" s="8" t="s">
        <v>6</v>
      </c>
      <c r="D17" s="8" t="s">
        <v>5</v>
      </c>
      <c r="E17" s="8" t="s">
        <v>10</v>
      </c>
      <c r="F17" s="8" t="str">
        <f>B17</f>
        <v>31/12/N</v>
      </c>
      <c r="G17" s="8" t="str">
        <f t="shared" ref="G17:H17" si="0">C17</f>
        <v>01/01/N+1</v>
      </c>
      <c r="H17" s="8" t="str">
        <f t="shared" si="0"/>
        <v>31/12/N+1</v>
      </c>
    </row>
    <row r="18" spans="1:8" ht="11" customHeight="1" x14ac:dyDescent="0.25">
      <c r="A18" s="15"/>
      <c r="B18" s="15"/>
      <c r="C18" s="11"/>
      <c r="D18" s="11"/>
      <c r="E18" s="13"/>
      <c r="F18" s="15"/>
      <c r="G18" s="15"/>
      <c r="H18" s="15"/>
    </row>
    <row r="19" spans="1:8" ht="11" customHeight="1" x14ac:dyDescent="0.25">
      <c r="A19" s="12"/>
      <c r="B19" s="12"/>
      <c r="C19" s="12"/>
      <c r="D19" s="12"/>
      <c r="E19" s="35"/>
      <c r="F19" s="33"/>
      <c r="G19" s="12"/>
      <c r="H19" s="12"/>
    </row>
    <row r="20" spans="1:8" x14ac:dyDescent="0.25">
      <c r="A20" s="13"/>
      <c r="B20" s="13"/>
      <c r="C20" s="13"/>
      <c r="D20" s="13"/>
      <c r="E20" s="31" t="s">
        <v>22</v>
      </c>
      <c r="F20" s="24">
        <f>'Initial data Investor'!D5</f>
        <v>100</v>
      </c>
      <c r="G20" s="24">
        <f>F20</f>
        <v>100</v>
      </c>
      <c r="H20" s="24">
        <f>G20</f>
        <v>100</v>
      </c>
    </row>
    <row r="21" spans="1:8" x14ac:dyDescent="0.25">
      <c r="A21" s="13" t="s">
        <v>11</v>
      </c>
      <c r="B21" s="24">
        <f>'Initial data Investor'!B6</f>
        <v>1000</v>
      </c>
      <c r="C21" s="24">
        <f>B21+'Initial data Target'!B6</f>
        <v>1100</v>
      </c>
      <c r="D21" s="24">
        <f>'Initial data Investor'!B94+'Initial data Target'!B97</f>
        <v>1315</v>
      </c>
      <c r="E21" s="31" t="s">
        <v>23</v>
      </c>
      <c r="F21" s="24">
        <f>'Initial data Investor'!D6</f>
        <v>200</v>
      </c>
      <c r="G21" s="24">
        <f t="shared" ref="G21:H22" si="1">F21</f>
        <v>200</v>
      </c>
      <c r="H21" s="24">
        <f t="shared" si="1"/>
        <v>200</v>
      </c>
    </row>
    <row r="22" spans="1:8" x14ac:dyDescent="0.25">
      <c r="A22" s="15" t="s">
        <v>78</v>
      </c>
      <c r="B22" s="27">
        <f>'Initial data Investor'!B7</f>
        <v>-200</v>
      </c>
      <c r="C22" s="27">
        <f>B22+'Initial data Target'!B7</f>
        <v>-230</v>
      </c>
      <c r="D22" s="27">
        <f>'Initial data Investor'!B95+'Initial data Target'!B98</f>
        <v>-414</v>
      </c>
      <c r="E22" s="32" t="s">
        <v>24</v>
      </c>
      <c r="F22" s="27">
        <f>'Initial data Investor'!D7</f>
        <v>600</v>
      </c>
      <c r="G22" s="27">
        <f t="shared" si="1"/>
        <v>600</v>
      </c>
      <c r="H22" s="62">
        <f>G22+B65-B12</f>
        <v>674</v>
      </c>
    </row>
    <row r="23" spans="1:8" ht="11" customHeight="1" x14ac:dyDescent="0.25">
      <c r="A23" s="13"/>
      <c r="B23" s="28"/>
      <c r="C23" s="37"/>
      <c r="D23" s="37"/>
      <c r="E23" s="33"/>
      <c r="F23" s="28"/>
      <c r="G23" s="37"/>
      <c r="H23" s="63"/>
    </row>
    <row r="24" spans="1:8" x14ac:dyDescent="0.25">
      <c r="A24" s="13" t="s">
        <v>13</v>
      </c>
      <c r="B24" s="24">
        <f>B21+B22</f>
        <v>800</v>
      </c>
      <c r="C24" s="24">
        <f>C21+C22</f>
        <v>870</v>
      </c>
      <c r="D24" s="24">
        <f>D21+D22</f>
        <v>901</v>
      </c>
      <c r="E24" s="25" t="s">
        <v>99</v>
      </c>
      <c r="F24" s="24">
        <f>SUM(F20:F22)</f>
        <v>900</v>
      </c>
      <c r="G24" s="24">
        <f>SUM(G20:G22)</f>
        <v>900</v>
      </c>
      <c r="H24" s="50">
        <f>SUM(H20:H22)</f>
        <v>974</v>
      </c>
    </row>
    <row r="25" spans="1:8" ht="11" customHeight="1" x14ac:dyDescent="0.25">
      <c r="A25" s="13"/>
      <c r="B25" s="13"/>
      <c r="C25" s="13"/>
      <c r="D25" s="13"/>
      <c r="E25" s="25"/>
      <c r="F25" s="24"/>
      <c r="G25" s="14"/>
      <c r="H25" s="50"/>
    </row>
    <row r="26" spans="1:8" x14ac:dyDescent="0.25">
      <c r="A26" s="13" t="s">
        <v>14</v>
      </c>
      <c r="B26" s="64">
        <v>0</v>
      </c>
      <c r="C26" s="64">
        <f>B6</f>
        <v>240</v>
      </c>
      <c r="D26" s="64">
        <f>C26</f>
        <v>240</v>
      </c>
      <c r="E26" s="65" t="s">
        <v>100</v>
      </c>
      <c r="F26" s="57" t="s">
        <v>8</v>
      </c>
      <c r="G26" s="57">
        <f>(1-$B2)*'Investment data'!$B2</f>
        <v>90.000000000000014</v>
      </c>
      <c r="H26" s="66">
        <f>G26+B64-(1-B2)*'Initial data Target'!B88</f>
        <v>96.000000000000014</v>
      </c>
    </row>
    <row r="27" spans="1:8" ht="11" customHeight="1" x14ac:dyDescent="0.25">
      <c r="A27" s="13"/>
      <c r="B27" s="13"/>
      <c r="C27" s="13"/>
      <c r="D27" s="13"/>
      <c r="E27" s="13"/>
      <c r="F27" s="14"/>
      <c r="G27" s="14"/>
      <c r="H27" s="14"/>
    </row>
    <row r="28" spans="1:8" x14ac:dyDescent="0.25">
      <c r="A28" s="13" t="s">
        <v>15</v>
      </c>
      <c r="B28" s="24">
        <v>0</v>
      </c>
      <c r="C28" s="17">
        <v>0</v>
      </c>
      <c r="D28" s="17">
        <v>0</v>
      </c>
      <c r="E28" s="13" t="s">
        <v>101</v>
      </c>
      <c r="F28" s="24">
        <f>F24</f>
        <v>900</v>
      </c>
      <c r="G28" s="24">
        <f t="shared" ref="G28:H28" si="2">G24+G26</f>
        <v>990</v>
      </c>
      <c r="H28" s="24">
        <f t="shared" si="2"/>
        <v>1070</v>
      </c>
    </row>
    <row r="29" spans="1:8" ht="11" customHeight="1" x14ac:dyDescent="0.25">
      <c r="A29" s="13"/>
      <c r="B29" s="24"/>
      <c r="C29" s="14"/>
      <c r="D29" s="14"/>
      <c r="E29" s="13"/>
      <c r="F29" s="14"/>
      <c r="G29" s="14"/>
      <c r="H29" s="14"/>
    </row>
    <row r="30" spans="1:8" x14ac:dyDescent="0.25">
      <c r="A30" s="13"/>
      <c r="B30" s="13"/>
      <c r="C30" s="13"/>
      <c r="D30" s="13"/>
      <c r="E30" s="25" t="s">
        <v>28</v>
      </c>
      <c r="F30" s="24">
        <f>'Initial data Investor'!D11</f>
        <v>400</v>
      </c>
      <c r="G30" s="24">
        <f>F30+'Initial data Target'!D11</f>
        <v>440</v>
      </c>
      <c r="H30" s="24">
        <f>G30</f>
        <v>440</v>
      </c>
    </row>
    <row r="31" spans="1:8" x14ac:dyDescent="0.25">
      <c r="A31" s="13"/>
      <c r="B31" s="13"/>
      <c r="C31" s="13"/>
      <c r="D31" s="13"/>
      <c r="E31" s="7"/>
      <c r="F31" s="21"/>
      <c r="G31" s="14"/>
      <c r="H31" s="14"/>
    </row>
    <row r="32" spans="1:8" x14ac:dyDescent="0.25">
      <c r="A32" s="6" t="s">
        <v>16</v>
      </c>
      <c r="B32" s="21">
        <f>B24+B26+B28</f>
        <v>800</v>
      </c>
      <c r="C32" s="21">
        <f>C24+C26+C28</f>
        <v>1110</v>
      </c>
      <c r="D32" s="21">
        <f>D24+D26+D28</f>
        <v>1141</v>
      </c>
      <c r="E32" s="7" t="s">
        <v>26</v>
      </c>
      <c r="F32" s="21">
        <f>F24+F30</f>
        <v>1300</v>
      </c>
      <c r="G32" s="21">
        <f>G28+G30</f>
        <v>1430</v>
      </c>
      <c r="H32" s="21">
        <f>H28+H30</f>
        <v>1510</v>
      </c>
    </row>
    <row r="33" spans="1:8" x14ac:dyDescent="0.25">
      <c r="A33" s="13"/>
      <c r="B33" s="24"/>
      <c r="C33" s="14"/>
      <c r="D33" s="14"/>
      <c r="E33" s="25"/>
      <c r="F33" s="24"/>
      <c r="G33" s="14"/>
      <c r="H33" s="14"/>
    </row>
    <row r="34" spans="1:8" x14ac:dyDescent="0.25">
      <c r="A34" s="13" t="s">
        <v>17</v>
      </c>
      <c r="B34" s="24">
        <f>'Initial data Investor'!B15</f>
        <v>200</v>
      </c>
      <c r="C34" s="24">
        <f>B34+'Initial data Target'!B15</f>
        <v>210</v>
      </c>
      <c r="D34" s="24">
        <f>'Initial data Investor'!B103+'Initial data Target'!B106</f>
        <v>232.00000000000003</v>
      </c>
      <c r="E34" s="13"/>
      <c r="F34" s="13"/>
      <c r="G34" s="13"/>
      <c r="H34" s="13"/>
    </row>
    <row r="35" spans="1:8" x14ac:dyDescent="0.25">
      <c r="A35" s="13" t="s">
        <v>18</v>
      </c>
      <c r="B35" s="24">
        <f>'Initial data Investor'!B16</f>
        <v>100</v>
      </c>
      <c r="C35" s="24">
        <f>B35+'Initial data Target'!B16</f>
        <v>115</v>
      </c>
      <c r="D35" s="24">
        <f>'Initial data Investor'!B104+'Initial data Target'!B107</f>
        <v>128</v>
      </c>
      <c r="E35" s="25" t="s">
        <v>27</v>
      </c>
      <c r="F35" s="24">
        <f>'Initial data Investor'!D16</f>
        <v>200</v>
      </c>
      <c r="G35" s="24">
        <f>F35+'Initial data Target'!D16</f>
        <v>240</v>
      </c>
      <c r="H35" s="24">
        <f>'Acquisition 70% with dividend'!G35</f>
        <v>240</v>
      </c>
    </row>
    <row r="36" spans="1:8" x14ac:dyDescent="0.25">
      <c r="A36" s="13" t="s">
        <v>41</v>
      </c>
      <c r="B36" s="24">
        <f>'Initial data Investor'!B17</f>
        <v>200</v>
      </c>
      <c r="C36" s="24">
        <f>B36+'Initial data Target'!B17</f>
        <v>215</v>
      </c>
      <c r="D36" s="24">
        <f>'Initial data Investor'!B105+'Initial data Target'!B108</f>
        <v>238.00000000000003</v>
      </c>
      <c r="E36" s="25" t="s">
        <v>112</v>
      </c>
      <c r="F36" s="24">
        <f>'Initial data Investor'!D17</f>
        <v>150</v>
      </c>
      <c r="G36" s="24">
        <f>F36+'Initial data Target'!D17</f>
        <v>175</v>
      </c>
      <c r="H36" s="24">
        <f>'Initial data Investor'!D105+'Initial data Target'!D108</f>
        <v>195</v>
      </c>
    </row>
    <row r="37" spans="1:8" x14ac:dyDescent="0.25">
      <c r="A37" s="13" t="s">
        <v>19</v>
      </c>
      <c r="B37" s="54">
        <f>'Initial data Investor'!B18</f>
        <v>500</v>
      </c>
      <c r="C37" s="54">
        <f>B37-B4+'Initial data Target'!B18</f>
        <v>350</v>
      </c>
      <c r="D37" s="60">
        <f>C37+F65</f>
        <v>376.99999999999989</v>
      </c>
      <c r="E37" s="25" t="s">
        <v>29</v>
      </c>
      <c r="F37" s="24">
        <f>'Initial data Investor'!D18</f>
        <v>150</v>
      </c>
      <c r="G37" s="24">
        <f>F37+'Initial data Target'!D18</f>
        <v>155</v>
      </c>
      <c r="H37" s="24">
        <f>'Initial data Investor'!D106+'Initial data Target'!D109</f>
        <v>171</v>
      </c>
    </row>
    <row r="38" spans="1:8" x14ac:dyDescent="0.25">
      <c r="A38" s="13"/>
      <c r="B38" s="24"/>
      <c r="C38" s="14"/>
      <c r="D38" s="14"/>
      <c r="E38" s="25"/>
      <c r="F38" s="24"/>
      <c r="G38" s="14"/>
      <c r="H38" s="14"/>
    </row>
    <row r="39" spans="1:8" x14ac:dyDescent="0.25">
      <c r="A39" s="6" t="s">
        <v>20</v>
      </c>
      <c r="B39" s="21">
        <f>SUM(B34:B37)</f>
        <v>1000</v>
      </c>
      <c r="C39" s="21">
        <f>SUM(C34:C37)</f>
        <v>890</v>
      </c>
      <c r="D39" s="21">
        <f>SUM(D34:D37)</f>
        <v>974.99999999999989</v>
      </c>
      <c r="E39" s="6" t="s">
        <v>30</v>
      </c>
      <c r="F39" s="21">
        <f>SUM(F35:F37)</f>
        <v>500</v>
      </c>
      <c r="G39" s="21">
        <f>SUM(G35:G37)</f>
        <v>570</v>
      </c>
      <c r="H39" s="21">
        <f>SUM(H35:H37)</f>
        <v>606</v>
      </c>
    </row>
    <row r="40" spans="1:8" x14ac:dyDescent="0.25">
      <c r="A40" s="13"/>
      <c r="B40" s="24"/>
      <c r="C40" s="14"/>
      <c r="D40" s="14"/>
      <c r="E40" s="7"/>
      <c r="F40" s="21"/>
      <c r="G40" s="14"/>
      <c r="H40" s="14"/>
    </row>
    <row r="41" spans="1:8" x14ac:dyDescent="0.25">
      <c r="A41" s="6" t="s">
        <v>21</v>
      </c>
      <c r="B41" s="21">
        <f>B32+B39</f>
        <v>1800</v>
      </c>
      <c r="C41" s="21">
        <f>C32+C39</f>
        <v>2000</v>
      </c>
      <c r="D41" s="21">
        <f>D32+D39</f>
        <v>2116</v>
      </c>
      <c r="E41" s="6" t="s">
        <v>31</v>
      </c>
      <c r="F41" s="21">
        <f>F32+F39</f>
        <v>1800</v>
      </c>
      <c r="G41" s="21">
        <f>G32+G39</f>
        <v>2000</v>
      </c>
      <c r="H41" s="21">
        <f>H32+H39</f>
        <v>2116</v>
      </c>
    </row>
    <row r="42" spans="1:8" ht="11" customHeight="1" x14ac:dyDescent="0.25">
      <c r="A42" s="15"/>
      <c r="B42" s="15"/>
      <c r="C42" s="15"/>
      <c r="D42" s="15"/>
      <c r="E42" s="9"/>
      <c r="F42" s="9"/>
      <c r="G42" s="15"/>
      <c r="H42" s="15"/>
    </row>
    <row r="44" spans="1:8" ht="11" customHeight="1" x14ac:dyDescent="0.25">
      <c r="A44" s="12"/>
      <c r="B44" s="37"/>
      <c r="E44" s="12"/>
      <c r="F44" s="37"/>
    </row>
    <row r="45" spans="1:8" x14ac:dyDescent="0.25">
      <c r="A45" s="8" t="s">
        <v>67</v>
      </c>
      <c r="B45" s="8" t="s">
        <v>49</v>
      </c>
      <c r="E45" s="8" t="s">
        <v>68</v>
      </c>
      <c r="F45" s="8" t="s">
        <v>49</v>
      </c>
    </row>
    <row r="46" spans="1:8" ht="11" customHeight="1" x14ac:dyDescent="0.25">
      <c r="A46" s="10"/>
      <c r="B46" s="11"/>
      <c r="E46" s="10"/>
      <c r="F46" s="11"/>
    </row>
    <row r="47" spans="1:8" x14ac:dyDescent="0.25">
      <c r="A47" s="12"/>
      <c r="B47" s="37"/>
      <c r="E47" s="12"/>
      <c r="F47" s="12"/>
    </row>
    <row r="48" spans="1:8" x14ac:dyDescent="0.25">
      <c r="A48" s="13" t="s">
        <v>50</v>
      </c>
      <c r="B48" s="24">
        <f>'Initial data Investor'!B71+'Initial data Target'!B72</f>
        <v>1400</v>
      </c>
      <c r="E48" s="13" t="s">
        <v>1</v>
      </c>
      <c r="F48" s="24">
        <f>B50</f>
        <v>394</v>
      </c>
    </row>
    <row r="49" spans="1:6" x14ac:dyDescent="0.25">
      <c r="A49" s="13"/>
      <c r="B49" s="24"/>
      <c r="E49" s="13" t="s">
        <v>87</v>
      </c>
      <c r="F49" s="24">
        <f>B56</f>
        <v>-34</v>
      </c>
    </row>
    <row r="50" spans="1:6" x14ac:dyDescent="0.25">
      <c r="A50" s="13" t="s">
        <v>1</v>
      </c>
      <c r="B50" s="24">
        <f>'Initial data Investor'!B73+'Initial data Target'!B74</f>
        <v>394</v>
      </c>
      <c r="E50" s="13" t="s">
        <v>88</v>
      </c>
      <c r="F50" s="24">
        <f>B60</f>
        <v>-44</v>
      </c>
    </row>
    <row r="51" spans="1:6" x14ac:dyDescent="0.25">
      <c r="A51" s="13"/>
      <c r="B51" s="13"/>
      <c r="E51" s="13"/>
      <c r="F51" s="14"/>
    </row>
    <row r="52" spans="1:6" x14ac:dyDescent="0.25">
      <c r="A52" s="15" t="s">
        <v>69</v>
      </c>
      <c r="B52" s="27">
        <f>'Initial data Investor'!B75+'Initial data Target'!B76</f>
        <v>-184</v>
      </c>
      <c r="E52" s="13" t="s">
        <v>74</v>
      </c>
      <c r="F52" s="24">
        <f>SUM(F48:F50)</f>
        <v>316</v>
      </c>
    </row>
    <row r="53" spans="1:6" x14ac:dyDescent="0.25">
      <c r="A53" s="13"/>
      <c r="B53" s="24"/>
      <c r="E53" s="13"/>
      <c r="F53" s="14"/>
    </row>
    <row r="54" spans="1:6" x14ac:dyDescent="0.25">
      <c r="A54" s="13" t="s">
        <v>2</v>
      </c>
      <c r="B54" s="24">
        <f>B50+B52</f>
        <v>210</v>
      </c>
      <c r="E54" s="13" t="s">
        <v>89</v>
      </c>
      <c r="F54" s="24">
        <f>'Initial data Investor'!D77+'Initial data Target'!D78</f>
        <v>-22.000000000000114</v>
      </c>
    </row>
    <row r="55" spans="1:6" x14ac:dyDescent="0.25">
      <c r="A55" s="13"/>
      <c r="B55" s="13"/>
      <c r="E55" s="13"/>
      <c r="F55" s="14"/>
    </row>
    <row r="56" spans="1:6" x14ac:dyDescent="0.25">
      <c r="A56" s="15" t="s">
        <v>70</v>
      </c>
      <c r="B56" s="27">
        <f>'Initial data Investor'!B79+'Initial data Target'!B80</f>
        <v>-34</v>
      </c>
      <c r="E56" s="13" t="s">
        <v>75</v>
      </c>
      <c r="F56" s="24">
        <f>F52+F54</f>
        <v>293.99999999999989</v>
      </c>
    </row>
    <row r="57" spans="1:6" x14ac:dyDescent="0.25">
      <c r="A57" s="13"/>
      <c r="B57" s="24"/>
      <c r="E57" s="13"/>
      <c r="F57" s="14"/>
    </row>
    <row r="58" spans="1:6" x14ac:dyDescent="0.25">
      <c r="A58" s="13" t="s">
        <v>113</v>
      </c>
      <c r="B58" s="24">
        <f>B54+B56</f>
        <v>176</v>
      </c>
      <c r="E58" s="13" t="s">
        <v>90</v>
      </c>
      <c r="F58" s="24">
        <f>+'Initial data Investor'!D81+'Initial data Target'!D82</f>
        <v>-215</v>
      </c>
    </row>
    <row r="59" spans="1:6" x14ac:dyDescent="0.25">
      <c r="A59" s="13"/>
      <c r="B59" s="13"/>
      <c r="E59" s="13"/>
      <c r="F59" s="13"/>
    </row>
    <row r="60" spans="1:6" x14ac:dyDescent="0.25">
      <c r="A60" s="15" t="s">
        <v>71</v>
      </c>
      <c r="B60" s="27">
        <f>'Initial data Investor'!B83+'Initial data Target'!B84</f>
        <v>-44</v>
      </c>
      <c r="E60" s="13" t="s">
        <v>76</v>
      </c>
      <c r="F60" s="24">
        <f>F56+F58</f>
        <v>78.999999999999886</v>
      </c>
    </row>
    <row r="61" spans="1:6" x14ac:dyDescent="0.25">
      <c r="A61" s="13"/>
      <c r="B61" s="28"/>
      <c r="E61" s="13"/>
      <c r="F61" s="14"/>
    </row>
    <row r="62" spans="1:6" x14ac:dyDescent="0.25">
      <c r="A62" s="13" t="s">
        <v>102</v>
      </c>
      <c r="B62" s="24">
        <f>B58+B60</f>
        <v>132</v>
      </c>
      <c r="E62" s="61" t="s">
        <v>119</v>
      </c>
      <c r="F62" s="60">
        <f>-B12</f>
        <v>-40</v>
      </c>
    </row>
    <row r="63" spans="1:6" x14ac:dyDescent="0.25">
      <c r="A63" s="13"/>
      <c r="B63" s="14"/>
      <c r="E63" s="61" t="s">
        <v>105</v>
      </c>
      <c r="F63" s="60">
        <f>-(1-B2)*'Initial data Target'!B88</f>
        <v>-12.000000000000002</v>
      </c>
    </row>
    <row r="64" spans="1:6" x14ac:dyDescent="0.25">
      <c r="A64" s="61" t="s">
        <v>103</v>
      </c>
      <c r="B64" s="67">
        <f>(1-B2)*'Initial data Target'!B86</f>
        <v>18.000000000000004</v>
      </c>
      <c r="E64" s="13"/>
      <c r="F64" s="14"/>
    </row>
    <row r="65" spans="1:6" x14ac:dyDescent="0.25">
      <c r="A65" s="61" t="s">
        <v>104</v>
      </c>
      <c r="B65" s="60">
        <f>B62-B64</f>
        <v>114</v>
      </c>
      <c r="E65" s="13" t="s">
        <v>77</v>
      </c>
      <c r="F65" s="50">
        <f>F60+F63+F62</f>
        <v>26.999999999999886</v>
      </c>
    </row>
    <row r="66" spans="1:6" ht="11" customHeight="1" x14ac:dyDescent="0.25">
      <c r="A66" s="15"/>
      <c r="B66" s="15"/>
      <c r="E66" s="15"/>
      <c r="F66" s="15"/>
    </row>
    <row r="68" spans="1:6" ht="11" customHeight="1" x14ac:dyDescent="0.25">
      <c r="A68" s="40"/>
      <c r="B68" s="35"/>
    </row>
    <row r="69" spans="1:6" ht="21" x14ac:dyDescent="0.25">
      <c r="A69" s="70" t="s">
        <v>106</v>
      </c>
      <c r="B69" s="68"/>
    </row>
    <row r="70" spans="1:6" ht="11" customHeight="1" x14ac:dyDescent="0.25">
      <c r="A70" s="42"/>
      <c r="B70" s="68"/>
    </row>
    <row r="71" spans="1:6" ht="11" customHeight="1" x14ac:dyDescent="0.25">
      <c r="A71" s="12"/>
      <c r="B71" s="37"/>
    </row>
    <row r="72" spans="1:6" x14ac:dyDescent="0.25">
      <c r="A72" s="13" t="s">
        <v>107</v>
      </c>
      <c r="B72" s="24">
        <f>H30+H35-D37</f>
        <v>303.00000000000011</v>
      </c>
    </row>
    <row r="73" spans="1:6" x14ac:dyDescent="0.25">
      <c r="A73" s="13" t="s">
        <v>108</v>
      </c>
      <c r="B73" s="24">
        <f>B50</f>
        <v>394</v>
      </c>
    </row>
    <row r="74" spans="1:6" x14ac:dyDescent="0.25">
      <c r="A74" s="13"/>
      <c r="B74" s="14"/>
    </row>
    <row r="75" spans="1:6" x14ac:dyDescent="0.25">
      <c r="A75" s="14" t="s">
        <v>120</v>
      </c>
      <c r="B75" s="69">
        <f>B72/B73</f>
        <v>0.76903553299492411</v>
      </c>
    </row>
    <row r="76" spans="1:6" ht="11" customHeight="1" x14ac:dyDescent="0.25">
      <c r="A76" s="15"/>
      <c r="B76" s="36"/>
    </row>
    <row r="77" spans="1:6" ht="11" customHeight="1" x14ac:dyDescent="0.25">
      <c r="A77" s="12"/>
      <c r="B77" s="37"/>
    </row>
    <row r="78" spans="1:6" x14ac:dyDescent="0.25">
      <c r="A78" s="13" t="s">
        <v>109</v>
      </c>
      <c r="B78" s="17">
        <f>B72-(1-B2)*'Initial data Target'!D122</f>
        <v>300.90000000000009</v>
      </c>
    </row>
    <row r="79" spans="1:6" x14ac:dyDescent="0.25">
      <c r="A79" s="13" t="s">
        <v>110</v>
      </c>
      <c r="B79" s="17">
        <f>B50-(1-B2)*'Initial data Target'!B74</f>
        <v>365.8</v>
      </c>
    </row>
    <row r="80" spans="1:6" x14ac:dyDescent="0.25">
      <c r="A80" s="13"/>
      <c r="B80" s="14"/>
    </row>
    <row r="81" spans="1:2" x14ac:dyDescent="0.25">
      <c r="A81" s="14" t="s">
        <v>111</v>
      </c>
      <c r="B81" s="69">
        <f>B78/B79</f>
        <v>0.82258064516129059</v>
      </c>
    </row>
    <row r="82" spans="1:2" ht="11" customHeight="1" x14ac:dyDescent="0.25">
      <c r="A82" s="15"/>
      <c r="B82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Initial data Investor</vt:lpstr>
      <vt:lpstr>Initial data Target</vt:lpstr>
      <vt:lpstr>Investment data</vt:lpstr>
      <vt:lpstr>Financial investment</vt:lpstr>
      <vt:lpstr>Equity method</vt:lpstr>
      <vt:lpstr>Acquisition 100%</vt:lpstr>
      <vt:lpstr>Acquisition 70%</vt:lpstr>
      <vt:lpstr>Acquisition 70% with dividend</vt:lpstr>
      <vt:lpstr>gbfra</vt:lpstr>
      <vt:lpstr>gbfrc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Jacquet</dc:creator>
  <cp:lastModifiedBy>Dominique Jacquet</cp:lastModifiedBy>
  <dcterms:created xsi:type="dcterms:W3CDTF">2023-01-25T10:04:00Z</dcterms:created>
  <dcterms:modified xsi:type="dcterms:W3CDTF">2023-08-08T07:05:37Z</dcterms:modified>
</cp:coreProperties>
</file>